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720" tabRatio="704" firstSheet="6" activeTab="12"/>
  </bookViews>
  <sheets>
    <sheet name="2017-2018" sheetId="1" r:id="rId1"/>
    <sheet name="16.7.2018" sheetId="2" r:id="rId2"/>
    <sheet name="20.12.2018" sheetId="4" r:id="rId3"/>
    <sheet name="2019" sheetId="5" r:id="rId4"/>
    <sheet name="2019-I" sheetId="6" r:id="rId5"/>
    <sheet name="2019-II" sheetId="7" r:id="rId6"/>
    <sheet name="Ugovori 2020" sheetId="13" r:id="rId7"/>
    <sheet name="Ugovori 2021" sheetId="12" r:id="rId8"/>
    <sheet name="Ugovori 2022" sheetId="15" r:id="rId9"/>
    <sheet name="Ugovori 2023." sheetId="17" r:id="rId10"/>
    <sheet name="Ugovori 2024." sheetId="19" r:id="rId11"/>
    <sheet name="Ugovori 2025" sheetId="20" r:id="rId12"/>
    <sheet name="Ugovori NEODREĐENO" sheetId="10" r:id="rId13"/>
    <sheet name="PODACI" sheetId="18" r:id="rId14"/>
    <sheet name="Popis roba i usluga" sheetId="14" r:id="rId15"/>
  </sheets>
  <externalReferences>
    <externalReference r:id="rId16"/>
    <externalReference r:id="rId17"/>
    <externalReference r:id="rId18"/>
  </externalReferences>
  <definedNames>
    <definedName name="_xlnm._FilterDatabase" localSheetId="4" hidden="1">'2019-I'!$A$5:$P$70</definedName>
    <definedName name="_xlnm._FilterDatabase" localSheetId="5" hidden="1">'2019-II'!$C$3:$L$32</definedName>
    <definedName name="_xlnm._FilterDatabase" localSheetId="13" hidden="1">PODACI!$E$3:$E$58</definedName>
    <definedName name="_xlnm._FilterDatabase" localSheetId="14" hidden="1">'Popis roba i usluga'!$B$2:$E$54</definedName>
    <definedName name="_xlnm._FilterDatabase" localSheetId="6" hidden="1">'Ugovori 2020'!$A$6:$Q$63</definedName>
    <definedName name="_xlnm._FilterDatabase" localSheetId="7" hidden="1">'Ugovori 2021'!$A$6:$Q$64</definedName>
    <definedName name="_xlnm._FilterDatabase" localSheetId="8" hidden="1">'Ugovori 2022'!$A$6:$Q$64</definedName>
    <definedName name="_xlnm._FilterDatabase" localSheetId="9" hidden="1">'Ugovori 2023.'!$A$6:$Y$61</definedName>
    <definedName name="_xlnm._FilterDatabase" localSheetId="10" hidden="1">'Ugovori 2024.'!$A$6:$Z$6</definedName>
    <definedName name="_xlnm._FilterDatabase" localSheetId="11" hidden="1">'Ugovori 2025'!$A$6:$Z$63</definedName>
    <definedName name="_xlnm._FilterDatabase" localSheetId="12" hidden="1">'Ugovori NEODREĐENO'!$A$5:$P$52</definedName>
    <definedName name="DANE">[1]Sheet2!$B$1:$B$2</definedName>
    <definedName name="_xlnm.Print_Titles" localSheetId="9">'Ugovori 2023.'!#REF!</definedName>
    <definedName name="_xlnm.Print_Titles" localSheetId="10">'Ugovori 2024.'!#REF!</definedName>
    <definedName name="POSTUPCI">[1]Sheet2!$A$1:$A$12</definedName>
    <definedName name="REZIM">[1]Sheet2!$E$1:$E$4</definedName>
    <definedName name="UON">[1]Sheet2!$C$1:$C$3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4" l="1"/>
  <c r="P42" i="20"/>
  <c r="Q42" i="20" s="1"/>
  <c r="N60" i="19"/>
  <c r="E50" i="14" l="1"/>
  <c r="E7" i="14" l="1"/>
  <c r="E12" i="14"/>
  <c r="P7" i="20"/>
  <c r="P63" i="20"/>
  <c r="Q63" i="20" s="1"/>
  <c r="P62" i="20"/>
  <c r="Q62" i="20" s="1"/>
  <c r="P61" i="20"/>
  <c r="Q61" i="20" s="1"/>
  <c r="P60" i="20"/>
  <c r="Q60" i="20" s="1"/>
  <c r="P59" i="20"/>
  <c r="Q59" i="20" s="1"/>
  <c r="P58" i="20"/>
  <c r="Q58" i="20" s="1"/>
  <c r="P57" i="20"/>
  <c r="Q57" i="20" s="1"/>
  <c r="P56" i="20"/>
  <c r="Q56" i="20" s="1"/>
  <c r="P55" i="20"/>
  <c r="Q55" i="20" s="1"/>
  <c r="Q54" i="20"/>
  <c r="P53" i="20"/>
  <c r="Q53" i="20" s="1"/>
  <c r="P52" i="20"/>
  <c r="Q52" i="20" s="1"/>
  <c r="P51" i="20"/>
  <c r="P50" i="20"/>
  <c r="Q50" i="20" s="1"/>
  <c r="P49" i="20"/>
  <c r="Q49" i="20" s="1"/>
  <c r="P48" i="20"/>
  <c r="Q48" i="20" s="1"/>
  <c r="P47" i="20"/>
  <c r="Q47" i="20" s="1"/>
  <c r="P46" i="20"/>
  <c r="Q46" i="20" s="1"/>
  <c r="P45" i="20"/>
  <c r="Q45" i="20" s="1"/>
  <c r="P44" i="20"/>
  <c r="Q44" i="20" s="1"/>
  <c r="P43" i="20"/>
  <c r="Q43" i="20" s="1"/>
  <c r="P41" i="20"/>
  <c r="Q41" i="20" s="1"/>
  <c r="P40" i="20"/>
  <c r="Q40" i="20" s="1"/>
  <c r="P39" i="20"/>
  <c r="Q39" i="20" s="1"/>
  <c r="P38" i="20"/>
  <c r="Q38" i="20" s="1"/>
  <c r="P37" i="20"/>
  <c r="Q37" i="20" s="1"/>
  <c r="P36" i="20"/>
  <c r="Q36" i="20" s="1"/>
  <c r="P35" i="20"/>
  <c r="Q35" i="20" s="1"/>
  <c r="P34" i="20"/>
  <c r="Q34" i="20" s="1"/>
  <c r="P33" i="20"/>
  <c r="Q33" i="20" s="1"/>
  <c r="P32" i="20"/>
  <c r="Q32" i="20" s="1"/>
  <c r="P31" i="20"/>
  <c r="Q31" i="20" s="1"/>
  <c r="P30" i="20"/>
  <c r="Q30" i="20" s="1"/>
  <c r="P29" i="20"/>
  <c r="Q29" i="20" s="1"/>
  <c r="P28" i="20"/>
  <c r="Q28" i="20" s="1"/>
  <c r="P27" i="20"/>
  <c r="Q27" i="20" s="1"/>
  <c r="P26" i="20"/>
  <c r="Q26" i="20" s="1"/>
  <c r="P25" i="20"/>
  <c r="Q25" i="20" s="1"/>
  <c r="P24" i="20"/>
  <c r="Q24" i="20" s="1"/>
  <c r="P23" i="20"/>
  <c r="Q23" i="20" s="1"/>
  <c r="P22" i="20"/>
  <c r="Q22" i="20" s="1"/>
  <c r="P21" i="20"/>
  <c r="Q21" i="20" s="1"/>
  <c r="P20" i="20"/>
  <c r="Q20" i="20" s="1"/>
  <c r="P19" i="20"/>
  <c r="Q19" i="20" s="1"/>
  <c r="P18" i="20"/>
  <c r="Q18" i="20" s="1"/>
  <c r="P17" i="20"/>
  <c r="Q17" i="20" s="1"/>
  <c r="P16" i="20"/>
  <c r="Q16" i="20" s="1"/>
  <c r="P15" i="20"/>
  <c r="Q15" i="20" s="1"/>
  <c r="P14" i="20"/>
  <c r="Q14" i="20" s="1"/>
  <c r="P13" i="20"/>
  <c r="Q13" i="20" s="1"/>
  <c r="P12" i="20"/>
  <c r="Q12" i="20" s="1"/>
  <c r="P11" i="20"/>
  <c r="Q11" i="20" s="1"/>
  <c r="P10" i="20"/>
  <c r="Q10" i="20" s="1"/>
  <c r="P9" i="20"/>
  <c r="Q9" i="20" s="1"/>
  <c r="P8" i="20"/>
  <c r="Q8" i="20" s="1"/>
  <c r="N57" i="19" l="1"/>
  <c r="E54" i="14" l="1"/>
  <c r="P56" i="19"/>
  <c r="Q56" i="19" s="1"/>
  <c r="P55" i="19"/>
  <c r="Q55" i="19" s="1"/>
  <c r="E16" i="14" l="1"/>
  <c r="N24" i="10"/>
  <c r="O24" i="10"/>
  <c r="P52" i="19"/>
  <c r="Q52" i="19" s="1"/>
  <c r="P53" i="19"/>
  <c r="Q53" i="19" s="1"/>
  <c r="P51" i="19"/>
  <c r="Q51" i="19" s="1"/>
  <c r="P48" i="19" l="1"/>
  <c r="Q48" i="19" s="1"/>
  <c r="P49" i="19"/>
  <c r="Q49" i="19" s="1"/>
  <c r="N49" i="19"/>
  <c r="N48" i="19"/>
  <c r="E53" i="14" l="1"/>
  <c r="P29" i="19"/>
  <c r="Q29" i="19" s="1"/>
  <c r="P28" i="19" l="1"/>
  <c r="Q28" i="19" s="1"/>
  <c r="G51" i="17" l="1"/>
  <c r="P63" i="19" l="1"/>
  <c r="Q63" i="19" s="1"/>
  <c r="P62" i="19"/>
  <c r="Q62" i="19" s="1"/>
  <c r="P61" i="19"/>
  <c r="Q61" i="19" s="1"/>
  <c r="P60" i="19"/>
  <c r="Q60" i="19" s="1"/>
  <c r="P59" i="19"/>
  <c r="Q59" i="19" s="1"/>
  <c r="P58" i="19"/>
  <c r="Q58" i="19" s="1"/>
  <c r="P57" i="19"/>
  <c r="Q57" i="19" s="1"/>
  <c r="P54" i="19"/>
  <c r="Q54" i="19" s="1"/>
  <c r="P50" i="19"/>
  <c r="Q50" i="19" s="1"/>
  <c r="P47" i="19"/>
  <c r="Q47" i="19" s="1"/>
  <c r="P46" i="19"/>
  <c r="Q46" i="19" s="1"/>
  <c r="P45" i="19"/>
  <c r="Q45" i="19" s="1"/>
  <c r="P44" i="19"/>
  <c r="Q44" i="19" s="1"/>
  <c r="P43" i="19"/>
  <c r="Q43" i="19" s="1"/>
  <c r="P41" i="19"/>
  <c r="Q41" i="19" s="1"/>
  <c r="P40" i="19"/>
  <c r="Q40" i="19" s="1"/>
  <c r="P39" i="19"/>
  <c r="Q39" i="19" s="1"/>
  <c r="P38" i="19"/>
  <c r="Q38" i="19" s="1"/>
  <c r="P37" i="19"/>
  <c r="Q37" i="19" s="1"/>
  <c r="P36" i="19"/>
  <c r="Q36" i="19" s="1"/>
  <c r="P35" i="19"/>
  <c r="Q35" i="19" s="1"/>
  <c r="P34" i="19"/>
  <c r="Q34" i="19" s="1"/>
  <c r="P33" i="19"/>
  <c r="Q33" i="19" s="1"/>
  <c r="P32" i="19"/>
  <c r="Q32" i="19" s="1"/>
  <c r="P31" i="19"/>
  <c r="Q31" i="19" s="1"/>
  <c r="P30" i="19"/>
  <c r="Q30" i="19" s="1"/>
  <c r="P27" i="19"/>
  <c r="Q27" i="19" s="1"/>
  <c r="P26" i="19"/>
  <c r="Q26" i="19" s="1"/>
  <c r="P25" i="19"/>
  <c r="Q25" i="19" s="1"/>
  <c r="P24" i="19"/>
  <c r="Q24" i="19" s="1"/>
  <c r="P23" i="19"/>
  <c r="Q23" i="19" s="1"/>
  <c r="P22" i="19"/>
  <c r="Q22" i="19" s="1"/>
  <c r="P21" i="19"/>
  <c r="Q21" i="19" s="1"/>
  <c r="P20" i="19"/>
  <c r="Q20" i="19" s="1"/>
  <c r="P19" i="19"/>
  <c r="Q19" i="19" s="1"/>
  <c r="P18" i="19"/>
  <c r="Q18" i="19" s="1"/>
  <c r="P17" i="19"/>
  <c r="Q17" i="19" s="1"/>
  <c r="P16" i="19"/>
  <c r="Q16" i="19" s="1"/>
  <c r="P15" i="19"/>
  <c r="Q15" i="19" s="1"/>
  <c r="P14" i="19"/>
  <c r="Q14" i="19" s="1"/>
  <c r="P13" i="19"/>
  <c r="Q13" i="19" s="1"/>
  <c r="P12" i="19"/>
  <c r="Q12" i="19" s="1"/>
  <c r="P11" i="19"/>
  <c r="Q11" i="19" s="1"/>
  <c r="P10" i="19"/>
  <c r="Q10" i="19" s="1"/>
  <c r="P9" i="19"/>
  <c r="Q9" i="19" s="1"/>
  <c r="P8" i="19"/>
  <c r="Q8" i="19" s="1"/>
  <c r="P7" i="19"/>
  <c r="N43" i="17" l="1"/>
  <c r="N42" i="17"/>
  <c r="E25" i="14" l="1"/>
  <c r="P28" i="17" l="1"/>
  <c r="Q28" i="17" s="1"/>
  <c r="P27" i="17"/>
  <c r="Q27" i="17" s="1"/>
  <c r="P26" i="17"/>
  <c r="Q26" i="17" s="1"/>
  <c r="P25" i="17"/>
  <c r="Q25" i="17" s="1"/>
  <c r="P24" i="17"/>
  <c r="Q24" i="17" s="1"/>
  <c r="P23" i="17"/>
  <c r="Q23" i="17" s="1"/>
  <c r="P22" i="17"/>
  <c r="Q22" i="17" s="1"/>
  <c r="P21" i="17"/>
  <c r="Q21" i="17" s="1"/>
  <c r="P20" i="17"/>
  <c r="Q20" i="17" s="1"/>
  <c r="P19" i="17"/>
  <c r="Q19" i="17" s="1"/>
  <c r="P18" i="17"/>
  <c r="Q18" i="17" s="1"/>
  <c r="P17" i="17"/>
  <c r="Q17" i="17" s="1"/>
  <c r="P16" i="17"/>
  <c r="Q16" i="17" s="1"/>
  <c r="P15" i="17"/>
  <c r="Q15" i="17" s="1"/>
  <c r="P14" i="17"/>
  <c r="Q14" i="17" s="1"/>
  <c r="P13" i="17"/>
  <c r="Q13" i="17" s="1"/>
  <c r="N10" i="15"/>
  <c r="P8" i="17"/>
  <c r="Q8" i="17" s="1"/>
  <c r="P9" i="17"/>
  <c r="Q9" i="17" s="1"/>
  <c r="P10" i="17"/>
  <c r="Q10" i="17" s="1"/>
  <c r="P11" i="17"/>
  <c r="Q11" i="17" s="1"/>
  <c r="P12" i="17"/>
  <c r="Q12" i="17" s="1"/>
  <c r="P29" i="17"/>
  <c r="Q29" i="17" s="1"/>
  <c r="P30" i="17"/>
  <c r="Q30" i="17" s="1"/>
  <c r="P31" i="17"/>
  <c r="Q31" i="17" s="1"/>
  <c r="P32" i="17"/>
  <c r="Q32" i="17" s="1"/>
  <c r="P33" i="17"/>
  <c r="Q33" i="17" s="1"/>
  <c r="P34" i="17"/>
  <c r="Q34" i="17" s="1"/>
  <c r="P35" i="17"/>
  <c r="Q35" i="17" s="1"/>
  <c r="P36" i="17"/>
  <c r="Q36" i="17" s="1"/>
  <c r="P37" i="17"/>
  <c r="Q37" i="17" s="1"/>
  <c r="P38" i="17"/>
  <c r="Q38" i="17" s="1"/>
  <c r="P39" i="17"/>
  <c r="Q39" i="17" s="1"/>
  <c r="P40" i="17"/>
  <c r="Q40" i="17" s="1"/>
  <c r="P41" i="17"/>
  <c r="Q41" i="17" s="1"/>
  <c r="P42" i="17"/>
  <c r="Q42" i="17" s="1"/>
  <c r="P43" i="17"/>
  <c r="Q43" i="17" s="1"/>
  <c r="P44" i="17"/>
  <c r="Q44" i="17" s="1"/>
  <c r="P45" i="17"/>
  <c r="Q45" i="17" s="1"/>
  <c r="P46" i="17"/>
  <c r="Q46" i="17" s="1"/>
  <c r="P47" i="17"/>
  <c r="Q47" i="17" s="1"/>
  <c r="P48" i="17"/>
  <c r="Q48" i="17" s="1"/>
  <c r="P49" i="17"/>
  <c r="Q49" i="17" s="1"/>
  <c r="P50" i="17"/>
  <c r="Q50" i="17" s="1"/>
  <c r="P51" i="17"/>
  <c r="Q51" i="17" s="1"/>
  <c r="P53" i="17"/>
  <c r="Q53" i="17" s="1"/>
  <c r="P54" i="17"/>
  <c r="Q54" i="17" s="1"/>
  <c r="P55" i="17"/>
  <c r="Q55" i="17" s="1"/>
  <c r="P56" i="17"/>
  <c r="Q56" i="17" s="1"/>
  <c r="P57" i="17"/>
  <c r="Q57" i="17" s="1"/>
  <c r="P58" i="17"/>
  <c r="Q58" i="17" s="1"/>
  <c r="P59" i="17"/>
  <c r="Q59" i="17" s="1"/>
  <c r="P60" i="17"/>
  <c r="Q60" i="17" s="1"/>
  <c r="P61" i="17"/>
  <c r="Q61" i="17" s="1"/>
  <c r="F52" i="15" l="1"/>
  <c r="F53" i="15" l="1"/>
  <c r="K26" i="15" l="1"/>
  <c r="K25" i="15"/>
  <c r="N7" i="12" l="1"/>
  <c r="N43" i="15"/>
  <c r="O8" i="10" l="1"/>
  <c r="N8" i="12" l="1"/>
  <c r="N9" i="12"/>
  <c r="N10" i="12"/>
  <c r="N12" i="12"/>
  <c r="O23" i="12"/>
  <c r="O24" i="12"/>
  <c r="O25" i="12"/>
  <c r="O26" i="12"/>
  <c r="N9" i="15"/>
  <c r="O23" i="15"/>
  <c r="O24" i="15"/>
  <c r="O25" i="15"/>
  <c r="O26" i="15"/>
  <c r="N24" i="15"/>
  <c r="N25" i="15"/>
  <c r="N26" i="15"/>
  <c r="K9" i="15"/>
  <c r="K10" i="15"/>
  <c r="K11" i="15"/>
  <c r="K12" i="15"/>
  <c r="K13" i="15"/>
  <c r="K14" i="15"/>
  <c r="K15" i="15"/>
  <c r="K16" i="15"/>
  <c r="K17" i="15"/>
  <c r="K18" i="15"/>
  <c r="K19" i="15"/>
  <c r="K23" i="15"/>
  <c r="K24" i="15"/>
  <c r="K27" i="15"/>
  <c r="K28" i="15"/>
  <c r="K29" i="15"/>
  <c r="K30" i="15"/>
  <c r="K31" i="15"/>
  <c r="K32" i="15"/>
  <c r="K33" i="15"/>
  <c r="K34" i="15"/>
  <c r="K35" i="15"/>
  <c r="K36" i="15"/>
  <c r="K37" i="15"/>
  <c r="K38" i="15"/>
  <c r="K39" i="15"/>
  <c r="K40" i="15"/>
  <c r="K41" i="15"/>
  <c r="K42" i="15"/>
  <c r="K43" i="15"/>
  <c r="K45" i="15"/>
  <c r="K46" i="15"/>
  <c r="K47" i="15"/>
  <c r="K48" i="15"/>
  <c r="K49" i="15"/>
  <c r="K50" i="15"/>
  <c r="K51" i="15"/>
  <c r="K52" i="15"/>
  <c r="K53" i="15"/>
  <c r="K54" i="15"/>
  <c r="K55" i="15"/>
  <c r="K56" i="15"/>
  <c r="K57" i="15"/>
  <c r="K58" i="15"/>
  <c r="K59" i="15"/>
  <c r="K60" i="15"/>
  <c r="K61" i="15"/>
  <c r="K62" i="15"/>
  <c r="K63" i="15"/>
  <c r="O63" i="15"/>
  <c r="N63" i="15"/>
  <c r="O62" i="15"/>
  <c r="N62" i="15"/>
  <c r="O61" i="15"/>
  <c r="N61" i="15"/>
  <c r="O60" i="15"/>
  <c r="N60" i="15"/>
  <c r="O59" i="15"/>
  <c r="N59" i="15"/>
  <c r="O58" i="15"/>
  <c r="N58" i="15"/>
  <c r="O57" i="15"/>
  <c r="N57" i="15"/>
  <c r="O56" i="15"/>
  <c r="N56" i="15"/>
  <c r="O55" i="15"/>
  <c r="N55" i="15"/>
  <c r="O54" i="15"/>
  <c r="N54" i="15"/>
  <c r="O53" i="15"/>
  <c r="N53" i="15"/>
  <c r="O52" i="15"/>
  <c r="N52" i="15"/>
  <c r="O51" i="15"/>
  <c r="N50" i="15"/>
  <c r="O50" i="15"/>
  <c r="O49" i="15"/>
  <c r="N49" i="15"/>
  <c r="O48" i="15"/>
  <c r="N48" i="15"/>
  <c r="O47" i="15"/>
  <c r="N47" i="15"/>
  <c r="O46" i="15"/>
  <c r="N46" i="15"/>
  <c r="O45" i="15"/>
  <c r="N45" i="15"/>
  <c r="O44" i="15"/>
  <c r="N44" i="15"/>
  <c r="O43" i="15"/>
  <c r="O42" i="15"/>
  <c r="N42" i="15"/>
  <c r="O41" i="15"/>
  <c r="N41" i="15"/>
  <c r="O40" i="15"/>
  <c r="N40" i="15"/>
  <c r="O39" i="15"/>
  <c r="N39" i="15"/>
  <c r="O38" i="15"/>
  <c r="N38" i="15"/>
  <c r="O37" i="15"/>
  <c r="N37" i="15"/>
  <c r="O36" i="15"/>
  <c r="N36" i="15"/>
  <c r="O35" i="15"/>
  <c r="N35" i="15"/>
  <c r="O34" i="15"/>
  <c r="N34" i="15"/>
  <c r="O33" i="15"/>
  <c r="N33" i="15"/>
  <c r="O32" i="15"/>
  <c r="N32" i="15"/>
  <c r="O31" i="15"/>
  <c r="N31" i="15"/>
  <c r="O30" i="15"/>
  <c r="N30" i="15"/>
  <c r="O29" i="15"/>
  <c r="N29" i="15"/>
  <c r="O28" i="15"/>
  <c r="N28" i="15"/>
  <c r="O27" i="15"/>
  <c r="N27" i="15"/>
  <c r="N23" i="15"/>
  <c r="O22" i="15"/>
  <c r="N22" i="15"/>
  <c r="O21" i="15"/>
  <c r="N21" i="15"/>
  <c r="O20" i="15"/>
  <c r="N20" i="15"/>
  <c r="O19" i="15"/>
  <c r="N19" i="15"/>
  <c r="O18" i="15"/>
  <c r="N18" i="15"/>
  <c r="O17" i="15"/>
  <c r="N17" i="15"/>
  <c r="O16" i="15"/>
  <c r="N16" i="15"/>
  <c r="O15" i="15"/>
  <c r="N15" i="15"/>
  <c r="O14" i="15"/>
  <c r="N14" i="15"/>
  <c r="O13" i="15"/>
  <c r="N13" i="15"/>
  <c r="O12" i="15"/>
  <c r="N12" i="15"/>
  <c r="O11" i="15"/>
  <c r="N11" i="15"/>
  <c r="O10" i="15"/>
  <c r="O9" i="15"/>
  <c r="O8" i="15"/>
  <c r="O7" i="15"/>
  <c r="K50" i="12"/>
  <c r="K51" i="12"/>
  <c r="F50" i="12"/>
  <c r="F51" i="12"/>
  <c r="K52" i="12"/>
  <c r="N51" i="15" l="1"/>
  <c r="K48" i="12"/>
  <c r="K20" i="12" l="1"/>
  <c r="K19" i="12"/>
  <c r="K33" i="12" l="1"/>
  <c r="K32" i="12"/>
  <c r="K29" i="12"/>
  <c r="K30" i="12"/>
  <c r="K31" i="12"/>
  <c r="K28" i="12"/>
  <c r="K41" i="12"/>
  <c r="K36" i="12"/>
  <c r="K35" i="12"/>
  <c r="K46" i="12"/>
  <c r="K40" i="12"/>
  <c r="K38" i="12"/>
  <c r="K39" i="12"/>
  <c r="K42" i="12"/>
  <c r="K44" i="12"/>
  <c r="K45" i="12"/>
  <c r="K43" i="12"/>
  <c r="O39" i="12" l="1"/>
  <c r="N39" i="12"/>
  <c r="K37" i="12" l="1"/>
  <c r="N37" i="12"/>
  <c r="N38" i="12"/>
  <c r="N40" i="12"/>
  <c r="N22" i="12" l="1"/>
  <c r="K22" i="12"/>
  <c r="K18" i="12" l="1"/>
  <c r="K17" i="12" l="1"/>
  <c r="N13" i="12" l="1"/>
  <c r="N14" i="12"/>
  <c r="N15" i="12"/>
  <c r="O13" i="12"/>
  <c r="O14" i="12"/>
  <c r="O15" i="12"/>
  <c r="E33" i="14" l="1"/>
  <c r="E35" i="14"/>
  <c r="E14" i="14"/>
  <c r="E15" i="14"/>
  <c r="E17" i="14"/>
  <c r="E19" i="14"/>
  <c r="E20" i="14"/>
  <c r="E21" i="14"/>
  <c r="E22" i="14"/>
  <c r="E23" i="14"/>
  <c r="E24" i="14"/>
  <c r="E26" i="14"/>
  <c r="E27" i="14"/>
  <c r="E28" i="14"/>
  <c r="E29" i="14"/>
  <c r="E30" i="14"/>
  <c r="E31" i="14"/>
  <c r="E32" i="14"/>
  <c r="E34" i="14"/>
  <c r="E36" i="14"/>
  <c r="E37" i="14"/>
  <c r="E39" i="14"/>
  <c r="E40" i="14"/>
  <c r="E41" i="14"/>
  <c r="E42" i="14"/>
  <c r="E44" i="14"/>
  <c r="E45" i="14"/>
  <c r="E47" i="14"/>
  <c r="E48" i="14"/>
  <c r="E49" i="14"/>
  <c r="E52" i="14"/>
  <c r="E5" i="14"/>
  <c r="E6" i="14"/>
  <c r="E9" i="14"/>
  <c r="E11" i="14"/>
  <c r="E4" i="14"/>
  <c r="O7" i="12"/>
  <c r="O61" i="6" l="1"/>
  <c r="O60" i="6"/>
  <c r="O69" i="6"/>
  <c r="O68" i="6"/>
  <c r="O63" i="13" l="1"/>
  <c r="N63" i="13"/>
  <c r="O62" i="13"/>
  <c r="N62" i="13"/>
  <c r="O61" i="13"/>
  <c r="N61" i="13"/>
  <c r="O60" i="13"/>
  <c r="N60" i="13"/>
  <c r="J60" i="13"/>
  <c r="O59" i="13"/>
  <c r="N59" i="13"/>
  <c r="K59" i="13"/>
  <c r="O58" i="13"/>
  <c r="N58" i="13"/>
  <c r="K58" i="13"/>
  <c r="O57" i="13"/>
  <c r="N57" i="13"/>
  <c r="O56" i="13"/>
  <c r="N56" i="13"/>
  <c r="O55" i="13"/>
  <c r="N55" i="13"/>
  <c r="K55" i="13"/>
  <c r="O54" i="13"/>
  <c r="N54" i="13"/>
  <c r="O53" i="13"/>
  <c r="N53" i="13"/>
  <c r="O52" i="13"/>
  <c r="N52" i="13"/>
  <c r="O51" i="13"/>
  <c r="N51" i="13"/>
  <c r="K51" i="13"/>
  <c r="O50" i="13"/>
  <c r="N50" i="13"/>
  <c r="K50" i="13"/>
  <c r="O49" i="13"/>
  <c r="N49" i="13"/>
  <c r="K49" i="13"/>
  <c r="O48" i="13"/>
  <c r="N48" i="13"/>
  <c r="K48" i="13"/>
  <c r="O47" i="13"/>
  <c r="N47" i="13"/>
  <c r="O46" i="13"/>
  <c r="N46" i="13"/>
  <c r="K46" i="13"/>
  <c r="O45" i="13"/>
  <c r="N45" i="13"/>
  <c r="O44" i="13"/>
  <c r="N44" i="13"/>
  <c r="O43" i="13"/>
  <c r="N43" i="13"/>
  <c r="K43" i="13"/>
  <c r="O42" i="13"/>
  <c r="N42" i="13"/>
  <c r="K42" i="13"/>
  <c r="O41" i="13"/>
  <c r="N41" i="13"/>
  <c r="K41" i="13"/>
  <c r="O40" i="13"/>
  <c r="N40" i="13"/>
  <c r="K40" i="13"/>
  <c r="O39" i="13"/>
  <c r="N39" i="13"/>
  <c r="K39" i="13"/>
  <c r="O38" i="13"/>
  <c r="N38" i="13"/>
  <c r="K38" i="13"/>
  <c r="O37" i="13"/>
  <c r="N37" i="13"/>
  <c r="K37" i="13"/>
  <c r="O36" i="13"/>
  <c r="N36" i="13"/>
  <c r="O35" i="13"/>
  <c r="N35" i="13"/>
  <c r="O34" i="13"/>
  <c r="N34" i="13"/>
  <c r="O33" i="13"/>
  <c r="N33" i="13"/>
  <c r="O32" i="13"/>
  <c r="N32" i="13"/>
  <c r="K32" i="13"/>
  <c r="O31" i="13"/>
  <c r="N31" i="13"/>
  <c r="K31" i="13"/>
  <c r="O30" i="13"/>
  <c r="N30" i="13"/>
  <c r="K30" i="13"/>
  <c r="O29" i="13"/>
  <c r="N29" i="13"/>
  <c r="K29" i="13"/>
  <c r="O28" i="13"/>
  <c r="N28" i="13"/>
  <c r="K28" i="13"/>
  <c r="O27" i="13"/>
  <c r="N27" i="13"/>
  <c r="K27" i="13"/>
  <c r="O26" i="13"/>
  <c r="N26" i="13"/>
  <c r="K26" i="13"/>
  <c r="O25" i="13"/>
  <c r="N25" i="13"/>
  <c r="K25" i="13"/>
  <c r="O24" i="13"/>
  <c r="N24" i="13"/>
  <c r="K24" i="13"/>
  <c r="O23" i="13"/>
  <c r="N23" i="13"/>
  <c r="K23" i="13"/>
  <c r="O22" i="13"/>
  <c r="N22" i="13"/>
  <c r="K22" i="13"/>
  <c r="O21" i="13"/>
  <c r="N21" i="13"/>
  <c r="K21" i="13"/>
  <c r="O20" i="13"/>
  <c r="N20" i="13"/>
  <c r="K20" i="13"/>
  <c r="O19" i="13"/>
  <c r="N19" i="13"/>
  <c r="K19" i="13"/>
  <c r="O18" i="13"/>
  <c r="N18" i="13"/>
  <c r="K18" i="13"/>
  <c r="O17" i="13"/>
  <c r="N17" i="13"/>
  <c r="K17" i="13"/>
  <c r="O16" i="13"/>
  <c r="N16" i="13"/>
  <c r="K16" i="13"/>
  <c r="O15" i="13"/>
  <c r="N15" i="13"/>
  <c r="O14" i="13"/>
  <c r="N14" i="13"/>
  <c r="O13" i="13"/>
  <c r="N13" i="13"/>
  <c r="O12" i="13"/>
  <c r="N12" i="13"/>
  <c r="K12" i="13"/>
  <c r="O11" i="13"/>
  <c r="N11" i="13"/>
  <c r="K11" i="13"/>
  <c r="O10" i="13"/>
  <c r="N10" i="13"/>
  <c r="K10" i="13"/>
  <c r="O9" i="13"/>
  <c r="N9" i="13"/>
  <c r="K9" i="13"/>
  <c r="O8" i="13"/>
  <c r="N8" i="13"/>
  <c r="K8" i="13"/>
  <c r="O7" i="13"/>
  <c r="N7" i="13"/>
  <c r="K7" i="13"/>
  <c r="K12" i="12" l="1"/>
  <c r="K11" i="12"/>
  <c r="K10" i="12" l="1"/>
  <c r="F11" i="12"/>
  <c r="N11" i="12" s="1"/>
  <c r="K7" i="12" l="1"/>
  <c r="O63" i="12"/>
  <c r="N63" i="12"/>
  <c r="O62" i="12"/>
  <c r="N62" i="12"/>
  <c r="O61" i="12"/>
  <c r="N61" i="12"/>
  <c r="O60" i="12"/>
  <c r="N60" i="12"/>
  <c r="O59" i="12"/>
  <c r="N59" i="12"/>
  <c r="O58" i="12"/>
  <c r="N58" i="12"/>
  <c r="O57" i="12"/>
  <c r="N57" i="12"/>
  <c r="O56" i="12"/>
  <c r="N56" i="12"/>
  <c r="O55" i="12"/>
  <c r="N55" i="12"/>
  <c r="O54" i="12"/>
  <c r="N54" i="12"/>
  <c r="O53" i="12"/>
  <c r="N53" i="12"/>
  <c r="O52" i="12"/>
  <c r="N52" i="12"/>
  <c r="O51" i="12"/>
  <c r="N51" i="12"/>
  <c r="O50" i="12"/>
  <c r="N50" i="12"/>
  <c r="O49" i="12"/>
  <c r="N49" i="12"/>
  <c r="O48" i="12"/>
  <c r="N48" i="12"/>
  <c r="O47" i="12"/>
  <c r="N47" i="12"/>
  <c r="O46" i="12"/>
  <c r="N46" i="12"/>
  <c r="O45" i="12"/>
  <c r="N45" i="12"/>
  <c r="O44" i="12"/>
  <c r="N44" i="12"/>
  <c r="O43" i="12"/>
  <c r="N43" i="12"/>
  <c r="O42" i="12"/>
  <c r="N42" i="12"/>
  <c r="O41" i="12"/>
  <c r="N41" i="12"/>
  <c r="O40" i="12"/>
  <c r="O37" i="12"/>
  <c r="O38" i="12"/>
  <c r="O36" i="12"/>
  <c r="N36" i="12"/>
  <c r="O35" i="12"/>
  <c r="N35" i="12"/>
  <c r="O34" i="12"/>
  <c r="N34" i="12"/>
  <c r="O33" i="12"/>
  <c r="N33" i="12"/>
  <c r="O32" i="12"/>
  <c r="N32" i="12"/>
  <c r="O31" i="12"/>
  <c r="N31" i="12"/>
  <c r="O30" i="12"/>
  <c r="N30" i="12"/>
  <c r="O29" i="12"/>
  <c r="N29" i="12"/>
  <c r="O28" i="12"/>
  <c r="N28" i="12"/>
  <c r="O27" i="12"/>
  <c r="N27" i="12"/>
  <c r="N26" i="12"/>
  <c r="N23" i="12"/>
  <c r="O22" i="12"/>
  <c r="O21" i="12"/>
  <c r="N21" i="12"/>
  <c r="O20" i="12"/>
  <c r="N20" i="12"/>
  <c r="O19" i="12"/>
  <c r="N19" i="12"/>
  <c r="O18" i="12"/>
  <c r="N18" i="12"/>
  <c r="O17" i="12"/>
  <c r="N17" i="12"/>
  <c r="O16" i="12"/>
  <c r="N16" i="12"/>
  <c r="O12" i="12"/>
  <c r="O11" i="12"/>
  <c r="O10" i="12"/>
  <c r="O9" i="12"/>
  <c r="O8" i="12"/>
  <c r="N9" i="10" l="1"/>
  <c r="O9" i="10"/>
  <c r="N19" i="10"/>
  <c r="O19" i="10"/>
  <c r="N20" i="10"/>
  <c r="O20" i="10"/>
  <c r="N12" i="10" l="1"/>
  <c r="N61" i="10"/>
  <c r="N60" i="10"/>
  <c r="N59" i="10"/>
  <c r="N58" i="10"/>
  <c r="N57" i="10"/>
  <c r="N56" i="10"/>
  <c r="N55" i="10"/>
  <c r="N54" i="10"/>
  <c r="N53" i="10"/>
  <c r="O52" i="10"/>
  <c r="N52" i="10"/>
  <c r="O51" i="10"/>
  <c r="N51" i="10"/>
  <c r="O50" i="10"/>
  <c r="N50" i="10"/>
  <c r="O49" i="10"/>
  <c r="N49" i="10"/>
  <c r="O48" i="10"/>
  <c r="N48" i="10"/>
  <c r="O47" i="10"/>
  <c r="N47" i="10"/>
  <c r="O46" i="10"/>
  <c r="N46" i="10"/>
  <c r="O45" i="10"/>
  <c r="N45" i="10"/>
  <c r="O44" i="10"/>
  <c r="N44" i="10"/>
  <c r="O43" i="10"/>
  <c r="N43" i="10"/>
  <c r="O42" i="10"/>
  <c r="N42" i="10"/>
  <c r="O41" i="10"/>
  <c r="N41" i="10"/>
  <c r="O40" i="10"/>
  <c r="N40" i="10"/>
  <c r="O39" i="10"/>
  <c r="N39" i="10"/>
  <c r="O38" i="10"/>
  <c r="N38" i="10"/>
  <c r="O37" i="10"/>
  <c r="N37" i="10"/>
  <c r="O36" i="10"/>
  <c r="N36" i="10"/>
  <c r="O35" i="10"/>
  <c r="N35" i="10"/>
  <c r="O34" i="10"/>
  <c r="N34" i="10"/>
  <c r="O33" i="10"/>
  <c r="N33" i="10"/>
  <c r="O32" i="10"/>
  <c r="N32" i="10"/>
  <c r="O31" i="10"/>
  <c r="N31" i="10"/>
  <c r="O30" i="10"/>
  <c r="N30" i="10"/>
  <c r="O29" i="10"/>
  <c r="N29" i="10"/>
  <c r="O28" i="10"/>
  <c r="N28" i="10"/>
  <c r="O27" i="10"/>
  <c r="N27" i="10"/>
  <c r="O26" i="10"/>
  <c r="O25" i="10"/>
  <c r="N25" i="10"/>
  <c r="O23" i="10"/>
  <c r="N23" i="10"/>
  <c r="O22" i="10"/>
  <c r="N22" i="10"/>
  <c r="O21" i="10"/>
  <c r="N21" i="10"/>
  <c r="O13" i="10"/>
  <c r="N13" i="10"/>
  <c r="O18" i="10"/>
  <c r="N18" i="10"/>
  <c r="O10" i="10"/>
  <c r="N10" i="10"/>
  <c r="O6" i="10"/>
  <c r="N6" i="10"/>
  <c r="O17" i="10"/>
  <c r="N17" i="10"/>
  <c r="O16" i="10"/>
  <c r="N16" i="10"/>
  <c r="O15" i="10"/>
  <c r="N15" i="10"/>
  <c r="O14" i="10"/>
  <c r="N14" i="10"/>
  <c r="O12" i="10"/>
  <c r="O11" i="10"/>
  <c r="N11" i="10"/>
  <c r="O7" i="10"/>
  <c r="N7" i="10"/>
  <c r="K43" i="6" l="1"/>
  <c r="K41" i="6"/>
  <c r="J42" i="6"/>
  <c r="K42" i="6" s="1"/>
  <c r="N69" i="6" l="1"/>
  <c r="K69" i="6"/>
  <c r="O43" i="6"/>
  <c r="N43" i="6"/>
  <c r="N60" i="6" l="1"/>
  <c r="N68" i="6"/>
  <c r="K68" i="6"/>
  <c r="K60" i="6" l="1"/>
  <c r="N66" i="6"/>
  <c r="O66" i="6"/>
  <c r="N67" i="6" l="1"/>
  <c r="O67" i="6"/>
  <c r="K67" i="6"/>
  <c r="N65" i="6"/>
  <c r="O65" i="6"/>
  <c r="N63" i="6" l="1"/>
  <c r="O63" i="6"/>
  <c r="N64" i="6" l="1"/>
  <c r="O64" i="6"/>
  <c r="O59" i="6"/>
  <c r="O62" i="6"/>
  <c r="O57" i="6"/>
  <c r="O58" i="6"/>
  <c r="N58" i="6"/>
  <c r="N59" i="6"/>
  <c r="N62" i="6"/>
  <c r="N57" i="6"/>
  <c r="K61" i="6" l="1"/>
  <c r="O56" i="6" l="1"/>
  <c r="N56" i="6"/>
  <c r="N16" i="6"/>
  <c r="N14" i="6"/>
  <c r="N70" i="6"/>
  <c r="K56" i="6"/>
  <c r="K55" i="6"/>
  <c r="N55" i="6"/>
  <c r="O55" i="6"/>
  <c r="O51" i="6" l="1"/>
  <c r="N51" i="6"/>
  <c r="N53" i="6" l="1"/>
  <c r="O53" i="6"/>
  <c r="O52" i="6" l="1"/>
  <c r="O8" i="6"/>
  <c r="O17" i="6"/>
  <c r="N52" i="6"/>
  <c r="N8" i="6"/>
  <c r="O45" i="6" l="1"/>
  <c r="N45" i="6"/>
  <c r="N46" i="6" l="1"/>
  <c r="O46" i="6"/>
  <c r="N17" i="6"/>
  <c r="K32" i="6"/>
  <c r="N32" i="6"/>
  <c r="O32" i="6"/>
  <c r="N39" i="6"/>
  <c r="O39" i="6"/>
  <c r="N15" i="6"/>
  <c r="O15" i="6"/>
  <c r="N31" i="6"/>
  <c r="N33" i="6"/>
  <c r="O33" i="6"/>
  <c r="O31" i="6"/>
  <c r="N49" i="6"/>
  <c r="O49" i="6"/>
  <c r="N6" i="6"/>
  <c r="O6" i="6"/>
  <c r="N61" i="6"/>
  <c r="N18" i="6"/>
  <c r="O18" i="6"/>
  <c r="N19" i="6"/>
  <c r="O19" i="6"/>
  <c r="N20" i="6"/>
  <c r="O20" i="6"/>
  <c r="N21" i="6"/>
  <c r="O21" i="6"/>
  <c r="N22" i="6"/>
  <c r="O22" i="6"/>
  <c r="N23" i="6"/>
  <c r="O23" i="6"/>
  <c r="N24" i="6"/>
  <c r="O24" i="6"/>
  <c r="N34" i="6"/>
  <c r="O34" i="6"/>
  <c r="N35" i="6"/>
  <c r="O35" i="6"/>
  <c r="N36" i="6"/>
  <c r="O36" i="6"/>
  <c r="N25" i="6"/>
  <c r="O25" i="6"/>
  <c r="N41" i="6"/>
  <c r="O41" i="6"/>
  <c r="N42" i="6"/>
  <c r="O42" i="6"/>
  <c r="N27" i="6"/>
  <c r="O27" i="6"/>
  <c r="N26" i="6"/>
  <c r="O26" i="6"/>
  <c r="N30" i="6"/>
  <c r="O30" i="6"/>
  <c r="N37" i="6"/>
  <c r="O37" i="6"/>
  <c r="N13" i="6"/>
  <c r="O13" i="6"/>
  <c r="N12" i="6"/>
  <c r="O12" i="6"/>
  <c r="N9" i="6"/>
  <c r="O9" i="6"/>
  <c r="N40" i="6"/>
  <c r="O40" i="6"/>
  <c r="N38" i="6"/>
  <c r="O38" i="6"/>
  <c r="N28" i="6"/>
  <c r="O28" i="6"/>
  <c r="N29" i="6"/>
  <c r="O29" i="6"/>
  <c r="N10" i="6"/>
  <c r="O10" i="6"/>
  <c r="N11" i="6"/>
  <c r="O11" i="6"/>
  <c r="O70" i="6"/>
  <c r="O16" i="6"/>
  <c r="O14" i="6"/>
  <c r="N7" i="6"/>
  <c r="O7" i="6"/>
  <c r="N47" i="6"/>
  <c r="N50" i="6"/>
  <c r="N44" i="6"/>
  <c r="N48" i="6"/>
  <c r="O50" i="6"/>
  <c r="O44" i="6"/>
  <c r="O47" i="6"/>
  <c r="O48" i="6"/>
  <c r="A5" i="2" l="1"/>
  <c r="C12" i="1" l="1"/>
  <c r="C16" i="1"/>
  <c r="C20" i="1"/>
  <c r="C24" i="1"/>
  <c r="C28" i="1"/>
  <c r="C6" i="1" l="1"/>
  <c r="C7" i="1" s="1"/>
  <c r="C8" i="1" s="1"/>
  <c r="P7" i="17"/>
  <c r="Q7" i="17" s="1"/>
</calcChain>
</file>

<file path=xl/comments1.xml><?xml version="1.0" encoding="utf-8"?>
<comments xmlns="http://schemas.openxmlformats.org/spreadsheetml/2006/main">
  <authors>
    <author>Autor</author>
  </authors>
  <commentList>
    <comment ref="F52" authorId="0" shapeId="0">
      <text>
        <r>
          <rPr>
            <b/>
            <sz val="9"/>
            <color indexed="81"/>
            <rFont val="Segoe UI"/>
            <family val="2"/>
            <charset val="238"/>
          </rPr>
          <t>Autor:</t>
        </r>
        <r>
          <rPr>
            <sz val="9"/>
            <color indexed="81"/>
            <rFont val="Segoe UI"/>
            <family val="2"/>
            <charset val="238"/>
          </rPr>
          <t xml:space="preserve">
nemamo točan iznos jer se ugovor sklapa na razini RH. Upisan je iznos realiziranih usluga u 2025. godini</t>
        </r>
      </text>
    </comment>
  </commentList>
</comments>
</file>

<file path=xl/sharedStrings.xml><?xml version="1.0" encoding="utf-8"?>
<sst xmlns="http://schemas.openxmlformats.org/spreadsheetml/2006/main" count="5567" uniqueCount="1258">
  <si>
    <t>Predmet ugovora</t>
  </si>
  <si>
    <t>Dobavljač</t>
  </si>
  <si>
    <t>Napomena</t>
  </si>
  <si>
    <t>Rbr</t>
  </si>
  <si>
    <t>Toneri i tinte</t>
  </si>
  <si>
    <t>Tko je skopio ugovor</t>
  </si>
  <si>
    <t>HEP</t>
  </si>
  <si>
    <t>T-COM</t>
  </si>
  <si>
    <t>INA</t>
  </si>
  <si>
    <t>ENEL</t>
  </si>
  <si>
    <t>1.</t>
  </si>
  <si>
    <t>2.</t>
  </si>
  <si>
    <t>3.</t>
  </si>
  <si>
    <t>4.</t>
  </si>
  <si>
    <t>Svježe meso</t>
  </si>
  <si>
    <t>Ljekarna Pablo</t>
  </si>
  <si>
    <t>Mliječni proizvodi</t>
  </si>
  <si>
    <t>Vindija d.d.</t>
  </si>
  <si>
    <t>Alca Zagreb d.o.o.</t>
  </si>
  <si>
    <t>Ledo d.d.</t>
  </si>
  <si>
    <t>Proizvodi od zrna žitarica</t>
  </si>
  <si>
    <t>Podravka d.d.</t>
  </si>
  <si>
    <t>Preparati za strojno pranje</t>
  </si>
  <si>
    <t>Vox Branko d.o.o.</t>
  </si>
  <si>
    <t>Proizvodi za njegu dojenčadi</t>
  </si>
  <si>
    <t>Simbex d.o.o.</t>
  </si>
  <si>
    <t>Trajanje ugovora</t>
  </si>
  <si>
    <t>Sanitetski materijal</t>
  </si>
  <si>
    <t>Lijekovi</t>
  </si>
  <si>
    <t>20.9.2017-      20.9.2018</t>
  </si>
  <si>
    <t>Vrsta ugovora</t>
  </si>
  <si>
    <t>Phyto Pharma</t>
  </si>
  <si>
    <t>15.7.2017-      15.7.2018</t>
  </si>
  <si>
    <t xml:space="preserve">Agro Maleš </t>
  </si>
  <si>
    <t>19.8.2017-      19.8 2018</t>
  </si>
  <si>
    <t>Pro za njegu ruku/toaletni pap i pap brisači</t>
  </si>
  <si>
    <t>06.9.2017-      06.09.2018</t>
  </si>
  <si>
    <t>Zamrznuta riba i plodovi mora</t>
  </si>
  <si>
    <t>Sladoled</t>
  </si>
  <si>
    <t>Kruh i pecivo</t>
  </si>
  <si>
    <t>Torte</t>
  </si>
  <si>
    <t>3.12.2017-      03.12.2018</t>
  </si>
  <si>
    <t>Babić pekara d.o.o.</t>
  </si>
  <si>
    <t>Školske torbe</t>
  </si>
  <si>
    <t>Liber</t>
  </si>
  <si>
    <t>24.12.2017-    24.12.2018</t>
  </si>
  <si>
    <t>2.12.2017-        2.12.2018</t>
  </si>
  <si>
    <t>Voće</t>
  </si>
  <si>
    <t>Povrće</t>
  </si>
  <si>
    <t>Bross d.o.o.</t>
  </si>
  <si>
    <t>1.1.2017-          31.12.2018</t>
  </si>
  <si>
    <t>Proizvodi za čišćenje i poliranje</t>
  </si>
  <si>
    <t>Papirnati proizvodi</t>
  </si>
  <si>
    <t>Proizvodi za osobnu njegu</t>
  </si>
  <si>
    <t>Spužve i gotovi tekstilni proizvodi</t>
  </si>
  <si>
    <t>Proizvodi za otpad i rukavice</t>
  </si>
  <si>
    <t>6.9.2017-          6.9.2018</t>
  </si>
  <si>
    <t>bag. nabava</t>
  </si>
  <si>
    <t>Maestral</t>
  </si>
  <si>
    <t>2.12.2017-       2.12.2018</t>
  </si>
  <si>
    <t>Vrećice za otpad/rukavice/metle/četke i dr</t>
  </si>
  <si>
    <t>Proiz za čišč i polir te proiz za parfumiranje</t>
  </si>
  <si>
    <t>Proizvodi od mesa</t>
  </si>
  <si>
    <t>15.7.2017-       15.7.2018</t>
  </si>
  <si>
    <t>Jaja</t>
  </si>
  <si>
    <t>Mineralna voda i bezalkoholna pića</t>
  </si>
  <si>
    <t>Voćni sokovi, prerađeno voće i povrće</t>
  </si>
  <si>
    <t xml:space="preserve">Mlinarski i škrobni proizvodi </t>
  </si>
  <si>
    <t>Šečer, čokolada i proizvodi od šečera</t>
  </si>
  <si>
    <t>Razni prehrambeni proizvodi</t>
  </si>
  <si>
    <t>Riblje meso</t>
  </si>
  <si>
    <t>Mlijeko</t>
  </si>
  <si>
    <t>Sir i ribani sir</t>
  </si>
  <si>
    <t>Vrhnje</t>
  </si>
  <si>
    <t>Margarin</t>
  </si>
  <si>
    <t>Životinjska ili biljna ulja</t>
  </si>
  <si>
    <t>Zamrznuto povrće</t>
  </si>
  <si>
    <t>Ribe u konzervi</t>
  </si>
  <si>
    <t>Masti</t>
  </si>
  <si>
    <t>Održavanje Profi sustava</t>
  </si>
  <si>
    <t>bag.nabava</t>
  </si>
  <si>
    <t>Pekarski i slast.proizvodi</t>
  </si>
  <si>
    <t>Bobis</t>
  </si>
  <si>
    <t>39.</t>
  </si>
  <si>
    <t>40.</t>
  </si>
  <si>
    <t>Električna energija</t>
  </si>
  <si>
    <t>Mobilne telekomunikacije</t>
  </si>
  <si>
    <t>Poštanske usluge</t>
  </si>
  <si>
    <t>HP</t>
  </si>
  <si>
    <t>Okvirni DUSJN</t>
  </si>
  <si>
    <t>25.2.2018-29.02.2020</t>
  </si>
  <si>
    <t>MSPM</t>
  </si>
  <si>
    <t>Gorivo i lož ulje</t>
  </si>
  <si>
    <t>Proizvodi od tost kruha i brašnastih pro</t>
  </si>
  <si>
    <t>Objedinjena nabava</t>
  </si>
  <si>
    <t>1.1.2018-31.12.2018</t>
  </si>
  <si>
    <t>Ljekarne SDZ</t>
  </si>
  <si>
    <t>15.7.2018-      15.7.2020</t>
  </si>
  <si>
    <t>Mlijeko za dojenčad</t>
  </si>
  <si>
    <t>Životinjska i biljna ulja</t>
  </si>
  <si>
    <t>15.7.2018-       15.7.2020</t>
  </si>
  <si>
    <t>Bezalkoholna pića</t>
  </si>
  <si>
    <t>15.7.2018-      15.7.2019</t>
  </si>
  <si>
    <t>Kruh, peciva i kolači</t>
  </si>
  <si>
    <t>početak ug 1.4.2018</t>
  </si>
  <si>
    <t>početak ug 1.1.2018</t>
  </si>
  <si>
    <t>Održavanje video nadzora</t>
  </si>
  <si>
    <t>Kam Bell</t>
  </si>
  <si>
    <t>2016 god- neodređeno</t>
  </si>
  <si>
    <t>do 29.12.2018</t>
  </si>
  <si>
    <t>01.08.2018-01.08.2020</t>
  </si>
  <si>
    <t xml:space="preserve"> DUSJN</t>
  </si>
  <si>
    <t>DUSJN</t>
  </si>
  <si>
    <t>19.8.2017-      neodređeno</t>
  </si>
  <si>
    <t>VOX</t>
  </si>
  <si>
    <t>ADRIA PLIN</t>
  </si>
  <si>
    <t>CRO GO</t>
  </si>
  <si>
    <t>1.1.2018-          31.12.2018</t>
  </si>
  <si>
    <t>7.9.2018-         7.9.2020</t>
  </si>
  <si>
    <t>Pr. za čišćenje i poliranje te vrečice za otpad i rukavice</t>
  </si>
  <si>
    <t>20.9.2017-      20.9.2020</t>
  </si>
  <si>
    <t>Medic-biokem usluge</t>
  </si>
  <si>
    <t>Poliklinika Badem</t>
  </si>
  <si>
    <t>STAN GETALDIČEVA</t>
  </si>
  <si>
    <t>GRAD SPLIT</t>
  </si>
  <si>
    <t>do 31.12.2018</t>
  </si>
  <si>
    <t>Bonovi za hranu</t>
  </si>
  <si>
    <t>Spar Hrvatska</t>
  </si>
  <si>
    <t>16.07.2018- neodređeno</t>
  </si>
  <si>
    <t>1.9.2018- neodređeno</t>
  </si>
  <si>
    <t>Uredski materijal</t>
  </si>
  <si>
    <t>Školski materijal</t>
  </si>
  <si>
    <t xml:space="preserve">DUSJN I OBJEDINJENA NABAVA UGOVORI: </t>
  </si>
  <si>
    <t>VOX? ADRIA? CRO-GO?</t>
  </si>
  <si>
    <t>Euro Contego</t>
  </si>
  <si>
    <t>Zaštita osoba i imovine</t>
  </si>
  <si>
    <t>1.12.2012- neodređeno</t>
  </si>
  <si>
    <t>Redni broj ugovora</t>
  </si>
  <si>
    <t>Lijekovi  KL</t>
  </si>
  <si>
    <t>Sanitetski materijal  KL</t>
  </si>
  <si>
    <t>Deratizacija i dezinfekcija</t>
  </si>
  <si>
    <t>Cian</t>
  </si>
  <si>
    <t>Objavljeno u EOJN (veće od 20.000 kn)</t>
  </si>
  <si>
    <t>Proiz. za nj.ruku, toal.pap i pap.brisača</t>
  </si>
  <si>
    <t>ALCA Zagreb d.o.o.</t>
  </si>
  <si>
    <t>24- MV/18</t>
  </si>
  <si>
    <t>1- MV/18</t>
  </si>
  <si>
    <t>23- MV/18</t>
  </si>
  <si>
    <t>25- MV/18</t>
  </si>
  <si>
    <t>22.10.2018-   22.10.2019</t>
  </si>
  <si>
    <t>4- MV/18</t>
  </si>
  <si>
    <t>Gorivo i lož ulje  MSPM</t>
  </si>
  <si>
    <t>Poštanske usluge   - MAESTRAL</t>
  </si>
  <si>
    <t>Mobilne telekomunikacije- MAESTRAL</t>
  </si>
  <si>
    <t>Električna energija- MAESTRAL</t>
  </si>
  <si>
    <t>OBJEDINJENA</t>
  </si>
  <si>
    <t>neobvezujući okvirni</t>
  </si>
  <si>
    <t>5- MV/18</t>
  </si>
  <si>
    <t>6- MV/18</t>
  </si>
  <si>
    <t>7- MV/18</t>
  </si>
  <si>
    <t>8- MV/18</t>
  </si>
  <si>
    <t>9- MV/18</t>
  </si>
  <si>
    <t>10- MV/18</t>
  </si>
  <si>
    <t>11- MV/18</t>
  </si>
  <si>
    <t>12- MV/18</t>
  </si>
  <si>
    <t>13- MV/18</t>
  </si>
  <si>
    <t>14- MV/18</t>
  </si>
  <si>
    <t>15- MV/18</t>
  </si>
  <si>
    <t>16- MV/18</t>
  </si>
  <si>
    <t>17- MV/18</t>
  </si>
  <si>
    <t>18- MV/18</t>
  </si>
  <si>
    <t>2- MV/18</t>
  </si>
  <si>
    <t>3- MV/18</t>
  </si>
  <si>
    <t>20- MV/18</t>
  </si>
  <si>
    <t>19- MV/18</t>
  </si>
  <si>
    <t>21- MV/18</t>
  </si>
  <si>
    <t>22- MV/18</t>
  </si>
  <si>
    <t>22.10.2018-   7.09.2020</t>
  </si>
  <si>
    <t>1.1.2018- 31.12.2018</t>
  </si>
  <si>
    <t xml:space="preserve">                   -   29.12.2018</t>
  </si>
  <si>
    <t>23.10.2018- 23.10.2019</t>
  </si>
  <si>
    <t>AGRO MALEŠ</t>
  </si>
  <si>
    <t>5.</t>
  </si>
  <si>
    <t>Meso  MSPM</t>
  </si>
  <si>
    <r>
      <rPr>
        <b/>
        <sz val="11"/>
        <color theme="1"/>
        <rFont val="Calibri"/>
        <family val="2"/>
        <charset val="238"/>
        <scheme val="minor"/>
      </rPr>
      <t xml:space="preserve">DUSJN </t>
    </r>
    <r>
      <rPr>
        <sz val="11"/>
        <color theme="1"/>
        <rFont val="Calibri"/>
        <family val="2"/>
        <scheme val="minor"/>
      </rPr>
      <t xml:space="preserve">JE PROVEO postupak, Crodux je prošao, čakamo od njih informaciju </t>
    </r>
  </si>
  <si>
    <t>Vožnja djece oš Klis</t>
  </si>
  <si>
    <t>Dalmatinac Bus</t>
  </si>
  <si>
    <t>kontaktirat opčinu Klis kad će ići natječaj za donacijska sredstva iz kojih ćemo financirati prijevoz</t>
  </si>
  <si>
    <t>!!!!</t>
  </si>
  <si>
    <t>gordana.vrdoljak@split.hr</t>
  </si>
  <si>
    <t xml:space="preserve">narudžbenicom naručivati - preporuka ministarstva </t>
  </si>
  <si>
    <t>ANEKS je na potpisu kod Simbexa</t>
  </si>
  <si>
    <t>25,12,2018-    25.12.2019</t>
  </si>
  <si>
    <t>1.1.2019-          31.12.2019</t>
  </si>
  <si>
    <t>1.1.2019-31.12.2019</t>
  </si>
  <si>
    <t>26-MV/18</t>
  </si>
  <si>
    <t>Uredski i školski materijal</t>
  </si>
  <si>
    <t>do 31.01.2019.</t>
  </si>
  <si>
    <t>dokumentacija je u Splitu, čekam rješenje da pošalju</t>
  </si>
  <si>
    <t>gordana.dujic@split.hr</t>
  </si>
  <si>
    <t>Sklopljen pojedinačni ugovor?</t>
  </si>
  <si>
    <t>Lož ulje</t>
  </si>
  <si>
    <t>Mobilne telekomunikacije-HT</t>
  </si>
  <si>
    <t>HT d.d.</t>
  </si>
  <si>
    <t>6.</t>
  </si>
  <si>
    <t>Održavanje lifta</t>
  </si>
  <si>
    <t>Vama-mont d.o.o.</t>
  </si>
  <si>
    <t>neodređeno</t>
  </si>
  <si>
    <t>VRSTA</t>
  </si>
  <si>
    <t>OS</t>
  </si>
  <si>
    <t>Crodux derivati dva doo</t>
  </si>
  <si>
    <t>7.</t>
  </si>
  <si>
    <t>8.</t>
  </si>
  <si>
    <t>9.</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</si>
  <si>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</si>
  <si>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</si>
  <si>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</si>
  <si>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</si>
  <si>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</si>
  <si>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</si>
  <si>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</si>
  <si>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</si>
  <si>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</si>
  <si>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</si>
  <si>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</si>
  <si>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</si>
  <si>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</si>
  <si>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</si>
  <si>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</si>
  <si>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</si>
  <si>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</si>
  <si>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</si>
  <si>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</si>
  <si>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</si>
  <si>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</si>
  <si>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</si>
  <si>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</si>
  <si>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</si>
  <si>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</si>
  <si>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</si>
  <si>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41.</t>
  </si>
  <si>
    <t>43.</t>
  </si>
  <si>
    <t>44.</t>
  </si>
  <si>
    <t>45.</t>
  </si>
  <si>
    <t>46.</t>
  </si>
  <si>
    <t>47.</t>
  </si>
  <si>
    <t>51.</t>
  </si>
  <si>
    <t>Usluge prijevoza - dnev.bor.Klis</t>
  </si>
  <si>
    <t>Datum sklapanja</t>
  </si>
  <si>
    <t>Rok trajanja</t>
  </si>
  <si>
    <t>Dalmatinac Bus doo</t>
  </si>
  <si>
    <t>Motorni benzin i dizelsko gorivo</t>
  </si>
  <si>
    <t>INA d.d.</t>
  </si>
  <si>
    <t>Pokretač</t>
  </si>
  <si>
    <t>Sklopio</t>
  </si>
  <si>
    <t>SDUSJN</t>
  </si>
  <si>
    <t>MDOMSP</t>
  </si>
  <si>
    <t>Broj dana do isteka</t>
  </si>
  <si>
    <t>OS - okvirni sporazum</t>
  </si>
  <si>
    <t>BN - bagatelna nabava</t>
  </si>
  <si>
    <t>ON - objedinjena nabava</t>
  </si>
  <si>
    <t>Evid br ugov.</t>
  </si>
  <si>
    <t>VAŽEĆI ?</t>
  </si>
  <si>
    <t>BN</t>
  </si>
  <si>
    <t>Održavanje kuhinjske i praoničke opreme</t>
  </si>
  <si>
    <t>Vox Branko doo</t>
  </si>
  <si>
    <t>504.000 / 3 god</t>
  </si>
  <si>
    <t>2.200 / godišnje</t>
  </si>
  <si>
    <t>45.000 / godišnje</t>
  </si>
  <si>
    <t>Zaštita imovine i osoba</t>
  </si>
  <si>
    <t>Euro Contego doo</t>
  </si>
  <si>
    <t>01-2012-BN</t>
  </si>
  <si>
    <t>31-2018-BN</t>
  </si>
  <si>
    <t xml:space="preserve"> /</t>
  </si>
  <si>
    <t>Vrijed bez PDV-a</t>
  </si>
  <si>
    <t>Vrijed. s PDV-om</t>
  </si>
  <si>
    <t>03-2018-OS</t>
  </si>
  <si>
    <t>01-2018-OS</t>
  </si>
  <si>
    <t>02-2018-OS</t>
  </si>
  <si>
    <t>36.000 / godišnje</t>
  </si>
  <si>
    <t>Napomene</t>
  </si>
  <si>
    <t>41-MV/18</t>
  </si>
  <si>
    <t>STAN GETALDIĆEVA</t>
  </si>
  <si>
    <t>A1 Hrvatska doo</t>
  </si>
  <si>
    <t>Internet + Tv (Pujanke 24a)</t>
  </si>
  <si>
    <t>Odvjetničke usluge</t>
  </si>
  <si>
    <t>Odvjetnik Jure Grbavac</t>
  </si>
  <si>
    <t>Za radne sporove (MGrabar, IAlil, MGladin Ćurina)</t>
  </si>
  <si>
    <t>Zaštita na radu</t>
  </si>
  <si>
    <t>ZAST doo</t>
  </si>
  <si>
    <t xml:space="preserve"> / </t>
  </si>
  <si>
    <t>Zamrznuta hrana</t>
  </si>
  <si>
    <t>Ledo plus doo</t>
  </si>
  <si>
    <t>/</t>
  </si>
  <si>
    <t>Vrijednost ugovra na razini Splita je 141.227,69 kn</t>
  </si>
  <si>
    <t>ON</t>
  </si>
  <si>
    <t>Gorivo GRUPA 8. (KAŠTELA)</t>
  </si>
  <si>
    <t>Gorivo GRUPA 9. (SDŽ)</t>
  </si>
  <si>
    <t>10.</t>
  </si>
  <si>
    <t>11.</t>
  </si>
  <si>
    <t>12.</t>
  </si>
  <si>
    <t>Raskinuli ugovor</t>
  </si>
  <si>
    <t>Medicina rada</t>
  </si>
  <si>
    <t>Ustanova za zdravstvenu skrb p.p.,</t>
  </si>
  <si>
    <t>Matice hrvatske 68, Split</t>
  </si>
  <si>
    <t>Zamrnuta riba i plodovi mora</t>
  </si>
  <si>
    <t>42.</t>
  </si>
  <si>
    <t>48.</t>
  </si>
  <si>
    <t>49.</t>
  </si>
  <si>
    <t>50.</t>
  </si>
  <si>
    <t>52.</t>
  </si>
  <si>
    <t>dokumentacija je u Splitu, čekam rješenje da pošalju gordana.dujic@split.hr</t>
  </si>
  <si>
    <t>Grad Split</t>
  </si>
  <si>
    <t>Enel</t>
  </si>
  <si>
    <t>RIBOLA (za prikupljanje ponuda): kontakt: matilda.ljubicic@ribola.hr
091/630 98 31</t>
  </si>
  <si>
    <t>53.</t>
  </si>
  <si>
    <t>Svježa riba</t>
  </si>
  <si>
    <t>Centaurus</t>
  </si>
  <si>
    <t>raskinut zbog e računa</t>
  </si>
  <si>
    <t>Tommy</t>
  </si>
  <si>
    <t>Sistematski pregled</t>
  </si>
  <si>
    <t>Poliklinika Falcon Pelegrin</t>
  </si>
  <si>
    <t>Aneksom produljeno do trenuka kad Min ne sklopi ugovor</t>
  </si>
  <si>
    <t>54.</t>
  </si>
  <si>
    <t>55.</t>
  </si>
  <si>
    <t>56.</t>
  </si>
  <si>
    <t>Školski pribor</t>
  </si>
  <si>
    <t>Makromikrogrupa</t>
  </si>
  <si>
    <t>Godina</t>
  </si>
  <si>
    <t>Rb</t>
  </si>
  <si>
    <t>01</t>
  </si>
  <si>
    <t>16</t>
  </si>
  <si>
    <t>17</t>
  </si>
  <si>
    <t>08</t>
  </si>
  <si>
    <t>21</t>
  </si>
  <si>
    <t>22</t>
  </si>
  <si>
    <t>41</t>
  </si>
  <si>
    <t>10</t>
  </si>
  <si>
    <t>11</t>
  </si>
  <si>
    <t>12</t>
  </si>
  <si>
    <t>13</t>
  </si>
  <si>
    <t>14</t>
  </si>
  <si>
    <t>15</t>
  </si>
  <si>
    <t>18</t>
  </si>
  <si>
    <t>23</t>
  </si>
  <si>
    <t>07</t>
  </si>
  <si>
    <t>09</t>
  </si>
  <si>
    <t>05</t>
  </si>
  <si>
    <t>06</t>
  </si>
  <si>
    <t>02</t>
  </si>
  <si>
    <t>31</t>
  </si>
  <si>
    <t>20</t>
  </si>
  <si>
    <t>19</t>
  </si>
  <si>
    <t>24</t>
  </si>
  <si>
    <t>25</t>
  </si>
  <si>
    <t>03</t>
  </si>
  <si>
    <t>26</t>
  </si>
  <si>
    <t>04</t>
  </si>
  <si>
    <t>02- MV/18</t>
  </si>
  <si>
    <t>03- MV/18</t>
  </si>
  <si>
    <t>2019-01-OS</t>
  </si>
  <si>
    <t>2019-02-BN</t>
  </si>
  <si>
    <t>2019-03-BN</t>
  </si>
  <si>
    <t>2019-04-OS</t>
  </si>
  <si>
    <t>2019-05-BN</t>
  </si>
  <si>
    <t>2019-06-BN</t>
  </si>
  <si>
    <t>2019-07-BN</t>
  </si>
  <si>
    <t>2019-08-BN</t>
  </si>
  <si>
    <t>2019-09-ON</t>
  </si>
  <si>
    <t>2019-10-ON</t>
  </si>
  <si>
    <t>2019-11-ON</t>
  </si>
  <si>
    <t>2019-12-BN</t>
  </si>
  <si>
    <t>2019-13-BN</t>
  </si>
  <si>
    <t>2019-14-BN</t>
  </si>
  <si>
    <t>2019-15-BN</t>
  </si>
  <si>
    <t>2019-16-BN</t>
  </si>
  <si>
    <t>2019-17-BN</t>
  </si>
  <si>
    <t>2019-00-BN</t>
  </si>
  <si>
    <t>2019-18-ON</t>
  </si>
  <si>
    <t>Birodom</t>
  </si>
  <si>
    <t>2019-19-ON</t>
  </si>
  <si>
    <t>Sanacija krova</t>
  </si>
  <si>
    <t>Medak doo</t>
  </si>
  <si>
    <t>2019-20-BN</t>
  </si>
  <si>
    <t>Hlađeni prehrambeni proizvodi</t>
  </si>
  <si>
    <t>Dukat dd</t>
  </si>
  <si>
    <t>2019-21-ON</t>
  </si>
  <si>
    <t>57.</t>
  </si>
  <si>
    <t>58.</t>
  </si>
  <si>
    <t>59.</t>
  </si>
  <si>
    <t>Tekstil</t>
  </si>
  <si>
    <t>URIHO</t>
  </si>
  <si>
    <t>2019-22-ON</t>
  </si>
  <si>
    <t>60.</t>
  </si>
  <si>
    <t>Lada</t>
  </si>
  <si>
    <t>Tekstil i radna obuća</t>
  </si>
  <si>
    <t>61.</t>
  </si>
  <si>
    <t>2019-23-BN</t>
  </si>
  <si>
    <t>Madraci</t>
  </si>
  <si>
    <t>Eurospužva doo</t>
  </si>
  <si>
    <t>2019-24-ON</t>
  </si>
  <si>
    <t>2019-25-BN</t>
  </si>
  <si>
    <t>62.</t>
  </si>
  <si>
    <t>63.</t>
  </si>
  <si>
    <t>BROJ PROTOKOLA od 18.11.2019 :  876/19</t>
  </si>
  <si>
    <t xml:space="preserve">BN </t>
  </si>
  <si>
    <t>Text-papir doo</t>
  </si>
  <si>
    <t>2019-26-BN</t>
  </si>
  <si>
    <t>Sanacija ženskog sanitarnog čvora</t>
  </si>
  <si>
    <t>64.</t>
  </si>
  <si>
    <t>65.</t>
  </si>
  <si>
    <t>2020-01-BN</t>
  </si>
  <si>
    <t>2020-02-BN</t>
  </si>
  <si>
    <t>2020-03-BN</t>
  </si>
  <si>
    <t>2020-04-BN</t>
  </si>
  <si>
    <t>Pelene</t>
  </si>
  <si>
    <t>2020-05-BN</t>
  </si>
  <si>
    <t>2020-06-BN</t>
  </si>
  <si>
    <t>00</t>
  </si>
  <si>
    <t>02a</t>
  </si>
  <si>
    <t>03a</t>
  </si>
  <si>
    <t>Sistematski pregled zaposlenih</t>
  </si>
  <si>
    <t>ON - objedinjena nabava preko MDOMSP</t>
  </si>
  <si>
    <t>OS - okvirni sporazum DUSJN</t>
  </si>
  <si>
    <t>Ustanova za zdr. skrb p.p.,</t>
  </si>
  <si>
    <t>Održavanje kuh. i praoničke opreme</t>
  </si>
  <si>
    <t>HP Hrvatska pošta d.d.</t>
  </si>
  <si>
    <t>2020-07-OS</t>
  </si>
  <si>
    <t>Agro maleš d.o.o.</t>
  </si>
  <si>
    <t>Cian d.o.o.</t>
  </si>
  <si>
    <t>Crodux derivati dva d.o.o.</t>
  </si>
  <si>
    <t>2020-08-OS</t>
  </si>
  <si>
    <t>5.3.2020 mailom podnesen zahtjev za raskidom</t>
  </si>
  <si>
    <t>Plinske boce</t>
  </si>
  <si>
    <t xml:space="preserve">Adria-plin d.o.o. </t>
  </si>
  <si>
    <t>2020-09-BN</t>
  </si>
  <si>
    <t>Euro Contego d.o.o.</t>
  </si>
  <si>
    <t>Spar Hrvatska d.o.o.</t>
  </si>
  <si>
    <t>Bonovi za kupnju namirnica</t>
  </si>
  <si>
    <t>Održavanje dizala</t>
  </si>
  <si>
    <t>Prijevoz</t>
  </si>
  <si>
    <t>Dalmatinac bus d.o.o.</t>
  </si>
  <si>
    <t>Vox Branko</t>
  </si>
  <si>
    <t>Zbrinjavanje jestivog ulja</t>
  </si>
  <si>
    <t>Vitrex d.o.o.</t>
  </si>
  <si>
    <t>ZAST d.o.o.</t>
  </si>
  <si>
    <t>Ustanova za zdravstvenu skrb P.P.</t>
  </si>
  <si>
    <t>27</t>
  </si>
  <si>
    <t>2012-01-BN</t>
  </si>
  <si>
    <t>2018-23-BN</t>
  </si>
  <si>
    <t>2018-31-BN</t>
  </si>
  <si>
    <t>Kruh i peciva</t>
  </si>
  <si>
    <t>2018-20-BN</t>
  </si>
  <si>
    <t>Servis i održavanje videonadzora</t>
  </si>
  <si>
    <t>Kam-Bell usl.obrt</t>
  </si>
  <si>
    <t>2015-01-BN</t>
  </si>
  <si>
    <t>2006-01-BN</t>
  </si>
  <si>
    <t>2017-08-BN</t>
  </si>
  <si>
    <t xml:space="preserve">Br ugovora </t>
  </si>
  <si>
    <t>Gorivo na benzinskim postajama</t>
  </si>
  <si>
    <t>2020-10-OS</t>
  </si>
  <si>
    <t>Okvirni sporazum je sklopljen do 16.06.2020. U uputi stoji da ugovor između ustanove i HT-a može trajati najviše godinu dana od isteka OS</t>
  </si>
  <si>
    <t>2020-11-BN</t>
  </si>
  <si>
    <t>Zamrznuta riba</t>
  </si>
  <si>
    <t>2020-12-BN</t>
  </si>
  <si>
    <t>2020-13-BN</t>
  </si>
  <si>
    <t>2020-14-BN</t>
  </si>
  <si>
    <t>2020-15-BN</t>
  </si>
  <si>
    <t>2020-16-BN</t>
  </si>
  <si>
    <t>2020-17-BN</t>
  </si>
  <si>
    <t>2020-18-BN</t>
  </si>
  <si>
    <t>2020-19-BN</t>
  </si>
  <si>
    <t>2020-20-BN</t>
  </si>
  <si>
    <t>2020-21-BN</t>
  </si>
  <si>
    <t>2020-22-BN</t>
  </si>
  <si>
    <t>2020-23-BN</t>
  </si>
  <si>
    <t>2020-24-BN</t>
  </si>
  <si>
    <t>2020-25-BN</t>
  </si>
  <si>
    <t>2020-26-BN</t>
  </si>
  <si>
    <t>2020-27-ON</t>
  </si>
  <si>
    <t>2020-28-ON</t>
  </si>
  <si>
    <t>2020-29-ON</t>
  </si>
  <si>
    <t>Ministarstvo prikupilo potrebe i ovlaštenja</t>
  </si>
  <si>
    <t>Farmaceut proizvodi i osobna njega</t>
  </si>
  <si>
    <t>Mlinarski i škrobni proizvodi</t>
  </si>
  <si>
    <t>Riba u konzervi</t>
  </si>
  <si>
    <t>Prerađeno voće i povrće</t>
  </si>
  <si>
    <t>Ledo d.o.o.</t>
  </si>
  <si>
    <t>Ljekarna SDŽ</t>
  </si>
  <si>
    <t>Hrvatski Telekom d.d.</t>
  </si>
  <si>
    <t>28</t>
  </si>
  <si>
    <t>29</t>
  </si>
  <si>
    <t>30</t>
  </si>
  <si>
    <t>Babić d.o.o.</t>
  </si>
  <si>
    <t xml:space="preserve">32. </t>
  </si>
  <si>
    <t>HEP Opskrba d.o.o.</t>
  </si>
  <si>
    <t>ESF</t>
  </si>
  <si>
    <t>Pučko otvoreno učilište Algebra</t>
  </si>
  <si>
    <t>2020-32-BN</t>
  </si>
  <si>
    <t>32</t>
  </si>
  <si>
    <t>Usluga tehničke pomoći u vođenju Projekta UP. 02.2.2.05.0007 ESF</t>
  </si>
  <si>
    <t xml:space="preserve">E.C.H.R. d.o.o., </t>
  </si>
  <si>
    <t>2020-33-BN</t>
  </si>
  <si>
    <t>33</t>
  </si>
  <si>
    <t>Sanacija podova u objektu Dječji dom Maestral Split</t>
  </si>
  <si>
    <t xml:space="preserve">Zidogradnja graditeljstvo i trgovina d.o.o., </t>
  </si>
  <si>
    <t>2020-34-BN</t>
  </si>
  <si>
    <t>34</t>
  </si>
  <si>
    <t>35</t>
  </si>
  <si>
    <t>Renovacija odjela Bebe</t>
  </si>
  <si>
    <t>Kaštel projekt j.d.o.o.</t>
  </si>
  <si>
    <t>2020-35-BN</t>
  </si>
  <si>
    <t>Nabava informatičke opreme ESF</t>
  </si>
  <si>
    <t>Edukacija Voditelj EU projekata ESF</t>
  </si>
  <si>
    <t>VM računala</t>
  </si>
  <si>
    <t>2020-36-BN</t>
  </si>
  <si>
    <t>36</t>
  </si>
  <si>
    <t>2020-37-BN</t>
  </si>
  <si>
    <t>37</t>
  </si>
  <si>
    <t>Ugovor o nabavi promotivnih materijala</t>
  </si>
  <si>
    <t xml:space="preserve">Zeleno i modro d.o.o. </t>
  </si>
  <si>
    <t>2020-38-BN</t>
  </si>
  <si>
    <t>38</t>
  </si>
  <si>
    <t>Auto osiguranje</t>
  </si>
  <si>
    <t>Croatia osiguranje d.d.</t>
  </si>
  <si>
    <t>2020-39-OS</t>
  </si>
  <si>
    <t>39</t>
  </si>
  <si>
    <t>narudžbenica ili polica osiguranja</t>
  </si>
  <si>
    <t>Nabava namještaja</t>
  </si>
  <si>
    <t>MEWO d.o.o.</t>
  </si>
  <si>
    <t>2020-40-BN</t>
  </si>
  <si>
    <t>40</t>
  </si>
  <si>
    <t>PSC Dalmacija d.o.o.</t>
  </si>
  <si>
    <t>Nabava vozila</t>
  </si>
  <si>
    <t>JN</t>
  </si>
  <si>
    <t>2020-41-JN</t>
  </si>
  <si>
    <t>Proizvodi za čišćenje i poliranje i sl potrepštine</t>
  </si>
  <si>
    <t>2020-42-BN</t>
  </si>
  <si>
    <t>42</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</si>
  <si>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</si>
  <si>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</si>
  <si>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</si>
  <si>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</si>
  <si>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</si>
  <si>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</si>
  <si>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</si>
  <si>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</si>
  <si>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</si>
  <si>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</si>
  <si>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</si>
  <si>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</si>
  <si>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Proizvodi za osobnu higijenu</t>
  </si>
  <si>
    <t>2020-43-BN</t>
  </si>
  <si>
    <t>43</t>
  </si>
  <si>
    <t xml:space="preserve">45. </t>
  </si>
  <si>
    <t xml:space="preserve">46. </t>
  </si>
  <si>
    <t xml:space="preserve">47. </t>
  </si>
  <si>
    <t>Toaletni papir i tekući sapun</t>
  </si>
  <si>
    <t>2020-44-BN</t>
  </si>
  <si>
    <t>ECHR doo</t>
  </si>
  <si>
    <t>2020-45-BN</t>
  </si>
  <si>
    <t>45</t>
  </si>
  <si>
    <t>Ugovor za korištenje posude za komunalni otpad - Kaštela</t>
  </si>
  <si>
    <t>Zeleno i modro</t>
  </si>
  <si>
    <t>2020-46-BN</t>
  </si>
  <si>
    <t>46</t>
  </si>
  <si>
    <t>Ugovor za korištenje posude za komunalni otpad - Kaštela (Miljenka i Dobrile 36)</t>
  </si>
  <si>
    <t>Ugovor za korištenje posude za komunalni otpad - Kaštela  (Miljenka i Dobrile 6)</t>
  </si>
  <si>
    <t>UGOVOR O NABAVI USLUGE EDUKACIJE IZ OSNOVNIH VJEŠTINA TERAPIJE IGROM</t>
  </si>
  <si>
    <t xml:space="preserve">48. </t>
  </si>
  <si>
    <t>TIRA LES, Domobranska ulica 6, 47000 Karlovac</t>
  </si>
  <si>
    <t>2020-47-BN</t>
  </si>
  <si>
    <t>47</t>
  </si>
  <si>
    <t>Alternativne usluge</t>
  </si>
  <si>
    <t>Sukus, Zagreb</t>
  </si>
  <si>
    <t>2020-48-BN</t>
  </si>
  <si>
    <t>48</t>
  </si>
  <si>
    <t>Pećnica</t>
  </si>
  <si>
    <t>2020-49-BN</t>
  </si>
  <si>
    <t>49</t>
  </si>
  <si>
    <t>50</t>
  </si>
  <si>
    <t>2020-50-OS</t>
  </si>
  <si>
    <t>Izdano ovlaštenje za provedbu nabave 12.10.2020</t>
  </si>
  <si>
    <t>2020-30-OS</t>
  </si>
  <si>
    <t>2020-31-OS</t>
  </si>
  <si>
    <t>2020-51-BN</t>
  </si>
  <si>
    <t>Psihoterapija djece</t>
  </si>
  <si>
    <t>51</t>
  </si>
  <si>
    <t>Doctus d.o.o.</t>
  </si>
  <si>
    <t>jednom u dva tjedna djeca koja ne mogu u Sanje..</t>
  </si>
  <si>
    <t>Zamjenska kvota - invalidi</t>
  </si>
  <si>
    <t>DES</t>
  </si>
  <si>
    <t>2020-52-BN</t>
  </si>
  <si>
    <t>52</t>
  </si>
  <si>
    <t>Aneksom produženo do 31.03.2022</t>
  </si>
  <si>
    <t>2020-53-BN</t>
  </si>
  <si>
    <t>53</t>
  </si>
  <si>
    <t>2020-54-ON</t>
  </si>
  <si>
    <t>54</t>
  </si>
  <si>
    <t>Ugovor je poslan u Ladu na potpis, čekam povrat</t>
  </si>
  <si>
    <t>2020-55-OS</t>
  </si>
  <si>
    <t>Poslala Matei na pregled ugovor</t>
  </si>
  <si>
    <t>Leo Škaro</t>
  </si>
  <si>
    <t>Ugovor o djelu - snimanje i produkcija "Tri dive za Maestral"</t>
  </si>
  <si>
    <t>2020-56-BN</t>
  </si>
  <si>
    <t>56</t>
  </si>
  <si>
    <t>55</t>
  </si>
  <si>
    <t>57</t>
  </si>
  <si>
    <t>Ugovor o djelu - autorska prava "Tri dive za Maestral"</t>
  </si>
  <si>
    <t>Joško Banov</t>
  </si>
  <si>
    <t>Deratizacija i dezinsekcija</t>
  </si>
  <si>
    <t>Cian doo</t>
  </si>
  <si>
    <t>2021-01-BN</t>
  </si>
  <si>
    <t>2021-02-OS</t>
  </si>
  <si>
    <t>Održavanje web stranice</t>
  </si>
  <si>
    <t>Krushka, obrt za usluge</t>
  </si>
  <si>
    <t>2021-03-BN</t>
  </si>
  <si>
    <t>2021-04-BN</t>
  </si>
  <si>
    <t xml:space="preserve">Madraci </t>
  </si>
  <si>
    <t>SB FLEKS d.o.o.</t>
  </si>
  <si>
    <t>2021-05-ON</t>
  </si>
  <si>
    <t>Ministarstvo</t>
  </si>
  <si>
    <t>2021-06-OS</t>
  </si>
  <si>
    <t>Crodux derivati doo</t>
  </si>
  <si>
    <t>Trajanje</t>
  </si>
  <si>
    <t>Jednokratno</t>
  </si>
  <si>
    <t>Neodređeno</t>
  </si>
  <si>
    <t>Godišnji</t>
  </si>
  <si>
    <t>Tarajanje</t>
  </si>
  <si>
    <t>UR Br: 72/2020</t>
  </si>
  <si>
    <t>OS - okvirni sporazum
BN - bagatelna nabava
ON - objedinjena nabava
JN - javna nabava</t>
  </si>
  <si>
    <t>Dječji dom Maestral Split</t>
  </si>
  <si>
    <t>Registar sklopljenih ugovora 2020</t>
  </si>
  <si>
    <t>Iskaz potreba prema Ministarstvu</t>
  </si>
  <si>
    <t>Ugovor sklopljen u 2021 2021-05-ON</t>
  </si>
  <si>
    <t>Sredstva za čišć. i osob. Higijenu</t>
  </si>
  <si>
    <t>Komunikacija u nepokretnoj mreži - fiksna telefonija</t>
  </si>
  <si>
    <t>Pronto doo</t>
  </si>
  <si>
    <t>Tehnička pomoć ERDF Kuća prijatelj djece, mladih i obitelji</t>
  </si>
  <si>
    <t>Finalno je sklopljen ugovor o djelu</t>
  </si>
  <si>
    <t>Potpisan tek u 2021 2021-02-OS</t>
  </si>
  <si>
    <t>Registar sklopljenih ugovora 2021</t>
  </si>
  <si>
    <t>UR Br: 69/2021</t>
  </si>
  <si>
    <t>Aneksom ugovora produženo do 28.02.2021</t>
  </si>
  <si>
    <t>2021-07-BN</t>
  </si>
  <si>
    <t>Komunikacija u pokretnoj mreži - mobilne komunikacije</t>
  </si>
  <si>
    <t>NAMIRNICE</t>
  </si>
  <si>
    <t>HIGIJENA I LIJEKOVI</t>
  </si>
  <si>
    <t>ČIŠĆENJE</t>
  </si>
  <si>
    <t>ENERGIJA</t>
  </si>
  <si>
    <t>KOMUNIKACIJA</t>
  </si>
  <si>
    <t>UREDSKI I ŠKOLSKI</t>
  </si>
  <si>
    <t>SITNI INVENTAR</t>
  </si>
  <si>
    <t>OSTALO</t>
  </si>
  <si>
    <t>Hlađeni proizvodi</t>
  </si>
  <si>
    <t>Šifra ugovora</t>
  </si>
  <si>
    <t>Istek ugovora</t>
  </si>
  <si>
    <t>PREDMET NABAVE</t>
  </si>
  <si>
    <t>Medicinsko laboratorijske usluge</t>
  </si>
  <si>
    <t>Hrvatski telekom dd</t>
  </si>
  <si>
    <t>Textpapir d.o.o.</t>
  </si>
  <si>
    <t>2021-08-BN</t>
  </si>
  <si>
    <t>Dukat d.d.</t>
  </si>
  <si>
    <t>2021-09-BN</t>
  </si>
  <si>
    <t>Adria plin</t>
  </si>
  <si>
    <t>2021-10-BN</t>
  </si>
  <si>
    <t>PIK VRBOVEC doo</t>
  </si>
  <si>
    <t>2021-11-ON</t>
  </si>
  <si>
    <t>Kruh i peciva - stan Solin</t>
  </si>
  <si>
    <t>Cro-Go d.o.o.</t>
  </si>
  <si>
    <t>2021-12-BN</t>
  </si>
  <si>
    <t>2021-13-BN</t>
  </si>
  <si>
    <t>Proizvodi za njegu dojenčadi - pelene</t>
  </si>
  <si>
    <t>2021-14-BN</t>
  </si>
  <si>
    <t>2021-15-BN</t>
  </si>
  <si>
    <t>2021-16-BN</t>
  </si>
  <si>
    <t>Internet + telefon+ TV</t>
  </si>
  <si>
    <t>2021-17-OS</t>
  </si>
  <si>
    <t>2021-31-BN</t>
  </si>
  <si>
    <t>Kaštel projekt jdoo</t>
  </si>
  <si>
    <t>Sanacija kanalizacijskog sustava - vertikala, Split</t>
  </si>
  <si>
    <t>2021-18-OS</t>
  </si>
  <si>
    <t>2021-19-OS</t>
  </si>
  <si>
    <t>2021-20-BN</t>
  </si>
  <si>
    <t>2021-21-BN</t>
  </si>
  <si>
    <t>2021-22-BN</t>
  </si>
  <si>
    <t>2021-25-BN</t>
  </si>
  <si>
    <t>2021-24-BN</t>
  </si>
  <si>
    <t>Lijekovi, farmaceutski proizvodi i proizvodi za osobnu njegu</t>
  </si>
  <si>
    <t>2021-27-BN</t>
  </si>
  <si>
    <t>2021-29-BN</t>
  </si>
  <si>
    <t>2021-33-BN</t>
  </si>
  <si>
    <t>2021-32-BN</t>
  </si>
  <si>
    <t>2021-30-BN</t>
  </si>
  <si>
    <t>2021-28-BN</t>
  </si>
  <si>
    <t>Mlijeko i sir</t>
  </si>
  <si>
    <t>2021-26-BN</t>
  </si>
  <si>
    <t>2021-23-BN</t>
  </si>
  <si>
    <t>2021-34-BN</t>
  </si>
  <si>
    <t>2021-35-BN</t>
  </si>
  <si>
    <t>Kruh, peciva, kolači</t>
  </si>
  <si>
    <t>Farmaceutski proizvodi i njega, lijekovi i proizvodi za osobnu higijenu</t>
  </si>
  <si>
    <t>Kruh i peciva, kolači i torte</t>
  </si>
  <si>
    <t>Babić pekara d.o.o</t>
  </si>
  <si>
    <t>Proizvodi za čišćenje i poliranje i ostale kućne potrepštine</t>
  </si>
  <si>
    <t>17.9.2021.</t>
  </si>
  <si>
    <t>2021-37-BN</t>
  </si>
  <si>
    <t>2021-38-BN</t>
  </si>
  <si>
    <t>Proizvodi za njegu ruku, toaletni papir, papirnati brisači</t>
  </si>
  <si>
    <t>Alca d.o.o.</t>
  </si>
  <si>
    <t>2021-39-BN</t>
  </si>
  <si>
    <t>Centaurus d.o.o.</t>
  </si>
  <si>
    <t>2021-40-BN</t>
  </si>
  <si>
    <t>Renovacija školski kat, Split</t>
  </si>
  <si>
    <t>2021-36-BN</t>
  </si>
  <si>
    <t>Auto i kasko osiguranje</t>
  </si>
  <si>
    <t>Croatia osiguranje d.o.o.</t>
  </si>
  <si>
    <t>2021-41-OS</t>
  </si>
  <si>
    <t>Asortiman ustanove DES</t>
  </si>
  <si>
    <t>2021-42-BN</t>
  </si>
  <si>
    <t>2021-43-BN</t>
  </si>
  <si>
    <t>44</t>
  </si>
  <si>
    <t>Nabava opreme za kuhinju i praonicu</t>
  </si>
  <si>
    <t>Nabava sobnih vrata</t>
  </si>
  <si>
    <t>VBH okovi doo</t>
  </si>
  <si>
    <t>2021-44-BN</t>
  </si>
  <si>
    <t>MEWO</t>
  </si>
  <si>
    <t>2021-45-BN</t>
  </si>
  <si>
    <t>2021-46-BN</t>
  </si>
  <si>
    <t xml:space="preserve">UR Br: </t>
  </si>
  <si>
    <t>Registar sklopljenih ugovora 2022</t>
  </si>
  <si>
    <t xml:space="preserve">OS - okvirni sporazum
BN - bagatelna nabava
ON - objedinjena nabava
</t>
  </si>
  <si>
    <t>Sklopljen novi ugovor</t>
  </si>
  <si>
    <t>2022-01-BN</t>
  </si>
  <si>
    <t>2022-02-BN</t>
  </si>
  <si>
    <t>Prikupljanje i zbrinjavanje jestivog ulja</t>
  </si>
  <si>
    <t>2022-03-BN</t>
  </si>
  <si>
    <t>HP- Hrvatska pošta</t>
  </si>
  <si>
    <t>40/22</t>
  </si>
  <si>
    <t>INA – Industrija nafte</t>
  </si>
  <si>
    <t>MRMSOSP</t>
  </si>
  <si>
    <t>1 god</t>
  </si>
  <si>
    <t>2022-09-OS</t>
  </si>
  <si>
    <t>Adria Plin</t>
  </si>
  <si>
    <t>2022-07-BN</t>
  </si>
  <si>
    <t>Dukat mliječna industrija</t>
  </si>
  <si>
    <t xml:space="preserve">Liber </t>
  </si>
  <si>
    <t>Liber obrt za trgovinu</t>
  </si>
  <si>
    <t>2022-04-BN</t>
  </si>
  <si>
    <t>2022-05-BN</t>
  </si>
  <si>
    <t>2022-06-BN</t>
  </si>
  <si>
    <t>2022-08-OS</t>
  </si>
  <si>
    <t>GRUPA 7.,8.,9. - gorivo na benzinskim postajama</t>
  </si>
  <si>
    <t>2022-10-OS</t>
  </si>
  <si>
    <t>2022-11-OS</t>
  </si>
  <si>
    <t>Fiksne telekomun. usluge</t>
  </si>
  <si>
    <t>3 god</t>
  </si>
  <si>
    <t>1 GOD</t>
  </si>
  <si>
    <t>2022-12-BN</t>
  </si>
  <si>
    <t>2022-13-BN</t>
  </si>
  <si>
    <t>Sir i mlijeko</t>
  </si>
  <si>
    <t xml:space="preserve">GRUPA 4. - lož  ulje </t>
  </si>
  <si>
    <t>2 g</t>
  </si>
  <si>
    <t>Perilica rublja za Podružnicu</t>
  </si>
  <si>
    <t>2022-14-BN</t>
  </si>
  <si>
    <t>2022-15-BN</t>
  </si>
  <si>
    <t>2022-16-BN</t>
  </si>
  <si>
    <t>2022-17-BN</t>
  </si>
  <si>
    <t>Konzum doo</t>
  </si>
  <si>
    <t>Rekonstrukcija stana u Marulićevoj 4</t>
  </si>
  <si>
    <t>2022-18-BN</t>
  </si>
  <si>
    <t>Studijsko putovanje -Irska</t>
  </si>
  <si>
    <t xml:space="preserve">Studijsko putovanje -Nizozemska </t>
  </si>
  <si>
    <t>GO putnička agencija d.o.o.</t>
  </si>
  <si>
    <t>2022-19-BN</t>
  </si>
  <si>
    <t>2022-20-BN</t>
  </si>
  <si>
    <t>Kruh, peciva</t>
  </si>
  <si>
    <t>Torte i slastice</t>
  </si>
  <si>
    <t>SimBex d.o.o</t>
  </si>
  <si>
    <t>Podravka d.o.o.</t>
  </si>
  <si>
    <t>2022-21-BN</t>
  </si>
  <si>
    <t>2022-22-BN</t>
  </si>
  <si>
    <t>2022-23-BN</t>
  </si>
  <si>
    <t>2022-24-BN</t>
  </si>
  <si>
    <t>2022-25-BN</t>
  </si>
  <si>
    <t>2022-26-BN</t>
  </si>
  <si>
    <t>2022-27-BN</t>
  </si>
  <si>
    <t>2022-28-BN</t>
  </si>
  <si>
    <t>2022-29-BN</t>
  </si>
  <si>
    <t>2022-30-BN</t>
  </si>
  <si>
    <t>2022-31-BN</t>
  </si>
  <si>
    <t>2022-32-BN</t>
  </si>
  <si>
    <t>2022-33-BN</t>
  </si>
  <si>
    <t>2022-34-BN</t>
  </si>
  <si>
    <t>2022-35-BN</t>
  </si>
  <si>
    <t>2022-36-BN</t>
  </si>
  <si>
    <t>2022-37-BN</t>
  </si>
  <si>
    <t>2022-48-</t>
  </si>
  <si>
    <t>2022-49-</t>
  </si>
  <si>
    <t>2022-50-</t>
  </si>
  <si>
    <t>2022-51-</t>
  </si>
  <si>
    <t>2022-52-</t>
  </si>
  <si>
    <t>2022-53-</t>
  </si>
  <si>
    <t>2022-54-</t>
  </si>
  <si>
    <t>2022-55-</t>
  </si>
  <si>
    <t>ELEKTRIČNA ENERGIJA</t>
  </si>
  <si>
    <t>2022-38-OS</t>
  </si>
  <si>
    <t>Ugovor o nabavi opreme - ERDF</t>
  </si>
  <si>
    <t>2022-43-BN</t>
  </si>
  <si>
    <t>Ignis obrt za građ. usl.</t>
  </si>
  <si>
    <t>Ugovor za financijsku reviziju - ERDF</t>
  </si>
  <si>
    <t>UHY HB EKONOM d.o.o.</t>
  </si>
  <si>
    <t>2022-44-BN</t>
  </si>
  <si>
    <t>2022-39-BN</t>
  </si>
  <si>
    <t>2022-40-BN</t>
  </si>
  <si>
    <t>2022-41-BN</t>
  </si>
  <si>
    <t>2022-42-BN</t>
  </si>
  <si>
    <t>Sistematski pregldi</t>
  </si>
  <si>
    <t>Croatia poliklinika</t>
  </si>
  <si>
    <t>2022-45-BN</t>
  </si>
  <si>
    <t>Izrada projektne dokumentacije - ERDF</t>
  </si>
  <si>
    <t>CORE doo</t>
  </si>
  <si>
    <t>2022-46-BN</t>
  </si>
  <si>
    <t>Usluga vođenja projekta gradnje u fazi projektiranja</t>
  </si>
  <si>
    <t>ECHR</t>
  </si>
  <si>
    <t>2022-47-BN</t>
  </si>
  <si>
    <t>Registar sklopljenih ugovora 2023</t>
  </si>
  <si>
    <t/>
  </si>
  <si>
    <t>Evidencijski broj nabave</t>
  </si>
  <si>
    <t>Predmet nabave</t>
  </si>
  <si>
    <t>CPV</t>
  </si>
  <si>
    <t>Broj objave iz EOJN RH</t>
  </si>
  <si>
    <t xml:space="preserve">Vrsta postupka </t>
  </si>
  <si>
    <t>Naziv i OIB ugovaratelja</t>
  </si>
  <si>
    <t>Naziv i OIB podugovaratelja</t>
  </si>
  <si>
    <t>Oznaka/broj ugovora</t>
  </si>
  <si>
    <t>Rok na koji je sklopljen</t>
  </si>
  <si>
    <t>Iznos bez PDV-a</t>
  </si>
  <si>
    <t>Iznos PDV-a</t>
  </si>
  <si>
    <t>Ukupni iznos s PDV-om</t>
  </si>
  <si>
    <t>Ugovor se financira iz fondova EU</t>
  </si>
  <si>
    <t>Datum izvršenja</t>
  </si>
  <si>
    <t>Ukupni isplaćeni iznos s PDV-om</t>
  </si>
  <si>
    <t>Obrazloženja</t>
  </si>
  <si>
    <t>Datum objave</t>
  </si>
  <si>
    <t>Datum ažuriranja</t>
  </si>
  <si>
    <t>Jednostavna nabava</t>
  </si>
  <si>
    <t>DUKAT d.d. 25457712630</t>
  </si>
  <si>
    <t>Ne</t>
  </si>
  <si>
    <t xml:space="preserve">
</t>
  </si>
  <si>
    <t>Bross trade d.o.o. Split 83598114879</t>
  </si>
  <si>
    <t>kruh, peciva, kolači</t>
  </si>
  <si>
    <t>Babić Pekara d.o.o. 59369289798</t>
  </si>
  <si>
    <t>LEDO d.d. 87955947581</t>
  </si>
  <si>
    <t>LJEKARNA SDŽ 71474870971</t>
  </si>
  <si>
    <t>AUTO HRVATSKA AUTOMOBILI D.O.O. 23035642859</t>
  </si>
  <si>
    <t>Da</t>
  </si>
  <si>
    <t>DES ustanova za zapošljavanje, rad i profesionalnu rehabilitaciju osoba s invaliditetom 23754648622</t>
  </si>
  <si>
    <t>VBH OKOVI d.o.o. 82218143747</t>
  </si>
  <si>
    <t>MEWO d.o.o. 78278848227</t>
  </si>
  <si>
    <t>Obrt LIBER 18106568228</t>
  </si>
  <si>
    <t>INA INDUSTRIJA NAFTE 27759560625</t>
  </si>
  <si>
    <t>Fiksne telekomunikacijske usluge</t>
  </si>
  <si>
    <t>HRVATSKI TELEKOM 81793146560</t>
  </si>
  <si>
    <t>AGRO MALEŠ D.O.O. 23355358614</t>
  </si>
  <si>
    <t>KONZUM + d.o.o. 62226620908</t>
  </si>
  <si>
    <t>Studijsko putovanje u Irsku</t>
  </si>
  <si>
    <t>Kolači</t>
  </si>
  <si>
    <t>HEP 63073332379</t>
  </si>
  <si>
    <t>Financijska revizija</t>
  </si>
  <si>
    <t>UHY HB EKONOM d.o.o. 96143203825</t>
  </si>
  <si>
    <t>Sistematski pregledi zaposlenih</t>
  </si>
  <si>
    <t>Croatia poliklinika 80848401890</t>
  </si>
  <si>
    <t>*Ažuriranje ugovora u tijeku.</t>
  </si>
  <si>
    <r>
      <rPr>
        <b/>
        <sz val="8"/>
        <color rgb="FF000000"/>
        <rFont val="Arial"/>
        <family val="2"/>
        <charset val="238"/>
      </rPr>
      <t xml:space="preserve">Puno značenje  stupaca sukladno Pravilniku o planu nabave, registru ugovora, prethodnom savjetovanju i analizi tržišta u javnoj nabavi (NN 101/2017):
</t>
    </r>
    <r>
      <rPr>
        <sz val="8"/>
        <color rgb="FF000000"/>
        <rFont val="Arial"/>
        <family val="2"/>
        <charset val="238"/>
      </rPr>
      <t xml:space="preserve">1. Evidencijski broj nabave
</t>
    </r>
    <r>
      <rPr>
        <sz val="8"/>
        <color rgb="FF000000"/>
        <rFont val="Arial"/>
        <family val="2"/>
        <charset val="238"/>
      </rPr>
      <t xml:space="preserve">2. Predmet nabave
</t>
    </r>
    <r>
      <rPr>
        <sz val="8"/>
        <color rgb="FF000000"/>
        <rFont val="Arial"/>
        <family val="2"/>
        <charset val="238"/>
      </rPr>
      <t xml:space="preserve">3. Brojčana oznaka predmeta nabave iz Jedinstvenog rječnika javne nabave (CPV)
</t>
    </r>
    <r>
      <rPr>
        <sz val="8"/>
        <color rgb="FF000000"/>
        <rFont val="Arial"/>
        <family val="2"/>
        <charset val="238"/>
      </rPr>
      <t xml:space="preserve">4. Broj objave iz EOJN RH
</t>
    </r>
    <r>
      <rPr>
        <sz val="8"/>
        <color rgb="FF000000"/>
        <rFont val="Arial"/>
        <family val="2"/>
        <charset val="238"/>
      </rPr>
      <t xml:space="preserve">5. Vrsta postupka (uključujući posebne režime nabave i jednostavnu nabavu)
</t>
    </r>
    <r>
      <rPr>
        <sz val="8"/>
        <color rgb="FF000000"/>
        <rFont val="Arial"/>
        <family val="2"/>
        <charset val="238"/>
      </rPr>
      <t xml:space="preserve">6. Naziv i OIB ugovaratelja
</t>
    </r>
    <r>
      <rPr>
        <sz val="8"/>
        <color rgb="FF000000"/>
        <rFont val="Arial"/>
        <family val="2"/>
        <charset val="238"/>
      </rPr>
      <t xml:space="preserve">7. Naziv i OIB podugovaratelja
</t>
    </r>
    <r>
      <rPr>
        <sz val="8"/>
        <color rgb="FF000000"/>
        <rFont val="Arial"/>
        <family val="2"/>
        <charset val="238"/>
      </rPr>
      <t xml:space="preserve">8. Datum sklapanja ugovora ili okvirnog sporazuma u pisanom obliku, uključujući ugovore na temelju okvirnog sporazuma
</t>
    </r>
    <r>
      <rPr>
        <sz val="8"/>
        <color rgb="FF000000"/>
        <rFont val="Arial"/>
        <family val="2"/>
        <charset val="238"/>
      </rPr>
      <t xml:space="preserve">9. Oznaka/broj ugovora
</t>
    </r>
    <r>
      <rPr>
        <sz val="8"/>
        <color rgb="FF000000"/>
        <rFont val="Arial"/>
        <family val="2"/>
        <charset val="238"/>
      </rPr>
      <t xml:space="preserve">10. Rok na koji je ugovor ili okvirni sporazum sklopljen, uključujući ugovore na temelju okvirnog sporazuma
</t>
    </r>
    <r>
      <rPr>
        <sz val="8"/>
        <color rgb="FF000000"/>
        <rFont val="Arial"/>
        <family val="2"/>
        <charset val="238"/>
      </rPr>
      <t xml:space="preserve">11. Iznos bez PDV-a na koji je ugovor ili okvirni sporazum sklopljen, uključujući ugovore na temelju okvirnog sporazuma
</t>
    </r>
    <r>
      <rPr>
        <sz val="8"/>
        <color rgb="FF000000"/>
        <rFont val="Arial"/>
        <family val="2"/>
        <charset val="238"/>
      </rPr>
      <t xml:space="preserve">12. Iznos PDV-a
</t>
    </r>
    <r>
      <rPr>
        <sz val="8"/>
        <color rgb="FF000000"/>
        <rFont val="Arial"/>
        <family val="2"/>
        <charset val="238"/>
      </rPr>
      <t xml:space="preserve">13. Ukupni iznos s PDV-om na koji je ugovor ili okvirni sporazum sklopljen, uključujući ugovore na temelju okvirnog sporazuma
</t>
    </r>
    <r>
      <rPr>
        <sz val="8"/>
        <color rgb="FF000000"/>
        <rFont val="Arial"/>
        <family val="2"/>
        <charset val="238"/>
      </rPr>
      <t xml:space="preserve">14. Ugovor se financira iz fondova EU
</t>
    </r>
    <r>
      <rPr>
        <sz val="8"/>
        <color rgb="FF000000"/>
        <rFont val="Arial"/>
        <family val="2"/>
        <charset val="238"/>
      </rPr>
      <t xml:space="preserve">15. Datum kada je ugovor ili okvirni sporazum, uključujući ugovore na temelju okvirnog sporazuma, izvršen u cijelosti ili navod da je isti raskinut prije isteka roka na koji je sklopljen
</t>
    </r>
    <r>
      <rPr>
        <sz val="8"/>
        <color rgb="FF000000"/>
        <rFont val="Arial"/>
        <family val="2"/>
        <charset val="238"/>
      </rPr>
      <t xml:space="preserve">16. Ukupni isplaćeni iznos ugovaratelju s PDV-om na temelju sklopljenog ugovora ili okvirnog sporazuma, uključujući ugovore na temelju okvirnog sporazuma
</t>
    </r>
    <r>
      <rPr>
        <sz val="8"/>
        <color rgb="FF000000"/>
        <rFont val="Arial"/>
        <family val="2"/>
        <charset val="238"/>
      </rPr>
      <t xml:space="preserve">17. Obrazloženje ako je iznos koji je isplaćen ugovaratelju veći od iznosa na koji je ugovor ili okvirni sporazum sklopljen, uključujući ugovore na temelju okvirnog sporazuma, odnosno razlozi zbog kojih je isti raskinut prije isteka njegova trajanja
</t>
    </r>
    <r>
      <rPr>
        <sz val="8"/>
        <color rgb="FF000000"/>
        <rFont val="Arial"/>
        <family val="2"/>
        <charset val="238"/>
      </rPr>
      <t>18. Napomena</t>
    </r>
  </si>
  <si>
    <t>Vrsta Ugovora</t>
  </si>
  <si>
    <t>Otvoreni postupak</t>
  </si>
  <si>
    <t>Pregovarački postupak s prethodnom objavom</t>
  </si>
  <si>
    <t>Ograničeni postupak</t>
  </si>
  <si>
    <t>Pregovarački bez prethodne objave</t>
  </si>
  <si>
    <t>Natjecateljski dijalog</t>
  </si>
  <si>
    <t>Otvoreni i ograničeni natječaj</t>
  </si>
  <si>
    <t>Izuzeće i usluge iz dodataka IIb</t>
  </si>
  <si>
    <t>VRSTA POSTUPKA</t>
  </si>
  <si>
    <t>DOBAVLJAČ</t>
  </si>
  <si>
    <t>Osobno vozilo</t>
  </si>
  <si>
    <t>Oprema: Računala i bijela tehnika</t>
  </si>
  <si>
    <t>Finacira se iz EU</t>
  </si>
  <si>
    <t>Vrsta nabave</t>
  </si>
  <si>
    <t>SDUJN</t>
  </si>
  <si>
    <t>N/P</t>
  </si>
  <si>
    <t>GO putnička agencija d.o.o. 13321536085</t>
  </si>
  <si>
    <t>Podravka d.d. 18928523252</t>
  </si>
  <si>
    <t>Vox Branko d.o.o. 39823007255</t>
  </si>
  <si>
    <t>ALCA ZAGREB d.o.o. 58353015102</t>
  </si>
  <si>
    <t>RB</t>
  </si>
  <si>
    <t>57/23</t>
  </si>
  <si>
    <t>2023-01-BN</t>
  </si>
  <si>
    <t>2023-02-BN</t>
  </si>
  <si>
    <t>2023-02</t>
  </si>
  <si>
    <t>2023-06-BN</t>
  </si>
  <si>
    <t>2023-04-BN</t>
  </si>
  <si>
    <t>2023-03-BN</t>
  </si>
  <si>
    <t>2023-05-BN</t>
  </si>
  <si>
    <t>2023-08</t>
  </si>
  <si>
    <t>2023-09</t>
  </si>
  <si>
    <t>30121000-3</t>
  </si>
  <si>
    <t>22800000-8</t>
  </si>
  <si>
    <t>30190000-7</t>
  </si>
  <si>
    <t>objavljen u EOJN</t>
  </si>
  <si>
    <t>15500000-3</t>
  </si>
  <si>
    <t>64210000-1</t>
  </si>
  <si>
    <t>2023-07-OS</t>
  </si>
  <si>
    <t>2023-1</t>
  </si>
  <si>
    <t>2023-10</t>
  </si>
  <si>
    <t>2023-08-BN</t>
  </si>
  <si>
    <t>2023-09-BN</t>
  </si>
  <si>
    <t>2023-10-BN</t>
  </si>
  <si>
    <t>2023-11-BN</t>
  </si>
  <si>
    <t>151100000-1</t>
  </si>
  <si>
    <t>15400000-2</t>
  </si>
  <si>
    <t>2023-12</t>
  </si>
  <si>
    <t>2023-14</t>
  </si>
  <si>
    <t>2023-13</t>
  </si>
  <si>
    <t>AC Zadar d.o.o.</t>
  </si>
  <si>
    <t>2023-04-ERDF-01</t>
  </si>
  <si>
    <t>Kombi</t>
  </si>
  <si>
    <t>34115200-8</t>
  </si>
  <si>
    <t>2023/S 0F2-0013895</t>
  </si>
  <si>
    <t>2023-12-BN</t>
  </si>
  <si>
    <t>2023-13-BN</t>
  </si>
  <si>
    <t>2023-14-BN</t>
  </si>
  <si>
    <t>2023-15-BN</t>
  </si>
  <si>
    <t>2023-16-BN</t>
  </si>
  <si>
    <t>2023-15</t>
  </si>
  <si>
    <t>2023-16</t>
  </si>
  <si>
    <t>2023-17</t>
  </si>
  <si>
    <t>03222000-3</t>
  </si>
  <si>
    <t>03221000-6</t>
  </si>
  <si>
    <t>33751000-9</t>
  </si>
  <si>
    <t>bezalkoholna pića</t>
  </si>
  <si>
    <t>riba u konzervi</t>
  </si>
  <si>
    <t>proizvodi od mesa</t>
  </si>
  <si>
    <t>mlinarski i škrobni proizvodi</t>
  </si>
  <si>
    <t>razni prehrambeni proizvodi</t>
  </si>
  <si>
    <t>mlijeko za dojenčad</t>
  </si>
  <si>
    <t>kruh i peciva</t>
  </si>
  <si>
    <t>2023-17-BN</t>
  </si>
  <si>
    <t>2023-18-BN</t>
  </si>
  <si>
    <t>2023-19-BN</t>
  </si>
  <si>
    <t>2023-20-BN</t>
  </si>
  <si>
    <t>2023-21-BN</t>
  </si>
  <si>
    <t>2023-22-BN</t>
  </si>
  <si>
    <t>2023-23-BN</t>
  </si>
  <si>
    <t>2023-24-BN</t>
  </si>
  <si>
    <t>2023-25-BN</t>
  </si>
  <si>
    <t>2023-26-BN</t>
  </si>
  <si>
    <t>2023-27-BN</t>
  </si>
  <si>
    <t>2023-28-BN</t>
  </si>
  <si>
    <t>2023-29-BN</t>
  </si>
  <si>
    <t>15100000-9</t>
  </si>
  <si>
    <t>2023-19</t>
  </si>
  <si>
    <t>2023-18</t>
  </si>
  <si>
    <t>15330000-0</t>
  </si>
  <si>
    <t>2023-20</t>
  </si>
  <si>
    <t>1500000-6</t>
  </si>
  <si>
    <t>2023-24</t>
  </si>
  <si>
    <t>33600000-6</t>
  </si>
  <si>
    <t>2023-22</t>
  </si>
  <si>
    <t>15811000-6</t>
  </si>
  <si>
    <t>2023-21</t>
  </si>
  <si>
    <t>15613000-6</t>
  </si>
  <si>
    <t>2023-23</t>
  </si>
  <si>
    <t>15220000-6</t>
  </si>
  <si>
    <t>2023-06</t>
  </si>
  <si>
    <t>09135000-4</t>
  </si>
  <si>
    <t>09100000-0</t>
  </si>
  <si>
    <t xml:space="preserve">Petrol d.o.o. </t>
  </si>
  <si>
    <t>Lož ulje - grupa 4</t>
  </si>
  <si>
    <t>Gorivo na benzinskim postajama-grupa 2 i 3</t>
  </si>
  <si>
    <t>2023-30-OS</t>
  </si>
  <si>
    <t>2023-31-OS</t>
  </si>
  <si>
    <t>2023-32-BN</t>
  </si>
  <si>
    <t>2023-33-BN</t>
  </si>
  <si>
    <t>2023-34-BN</t>
  </si>
  <si>
    <t>2023-35-BN</t>
  </si>
  <si>
    <t>Saponia d.d.</t>
  </si>
  <si>
    <t>2023-28</t>
  </si>
  <si>
    <t>2023-27</t>
  </si>
  <si>
    <t>33700000-7</t>
  </si>
  <si>
    <t>39831600-2</t>
  </si>
  <si>
    <t>2023-30</t>
  </si>
  <si>
    <t>2023-36-BN</t>
  </si>
  <si>
    <t>2023-40</t>
  </si>
  <si>
    <t>Ugradnja sustava vatrodojave</t>
  </si>
  <si>
    <t>Remotus media d.o.o.</t>
  </si>
  <si>
    <t>2023-37-BN</t>
  </si>
  <si>
    <t>2023-38-BN</t>
  </si>
  <si>
    <t>2023-26</t>
  </si>
  <si>
    <t>85140000-2</t>
  </si>
  <si>
    <t>2023-39-BN</t>
  </si>
  <si>
    <t>39100000-3</t>
  </si>
  <si>
    <t>45312100-8</t>
  </si>
  <si>
    <t>2023-40-OS</t>
  </si>
  <si>
    <t>2023-45</t>
  </si>
  <si>
    <t>2023-44</t>
  </si>
  <si>
    <t>2023-43</t>
  </si>
  <si>
    <t>15511000-3</t>
  </si>
  <si>
    <t>2023-42</t>
  </si>
  <si>
    <t>34110000-1</t>
  </si>
  <si>
    <t>66510000-8</t>
  </si>
  <si>
    <t>RB auto d.o.o. Zadar OIB: 5113854691</t>
  </si>
  <si>
    <t>2023-41-BN</t>
  </si>
  <si>
    <t>Centar za pružanje usluga u zajednici Maestral</t>
  </si>
  <si>
    <t>Registar sklopljenih ugovora 2024</t>
  </si>
  <si>
    <t xml:space="preserve"> 7/24</t>
  </si>
  <si>
    <t>2023-41</t>
  </si>
  <si>
    <t xml:space="preserve">Usluga izrade projektne dokumentacije i projektantskog nadzora </t>
  </si>
  <si>
    <t>71200000-0</t>
  </si>
  <si>
    <t>EKOLOŠKI CENTAR d.o.o</t>
  </si>
  <si>
    <t>2023-42-BN</t>
  </si>
  <si>
    <t>71317100-4</t>
  </si>
  <si>
    <t>2023-43-BN</t>
  </si>
  <si>
    <t>2024-01-BN</t>
  </si>
  <si>
    <t>Uređenje dječjeg igrališta</t>
  </si>
  <si>
    <t>Tau oprema d.o.o. 92902361494</t>
  </si>
  <si>
    <t>Parketarski radovi</t>
  </si>
  <si>
    <t>Paula građenje d.o.o. 82255286188</t>
  </si>
  <si>
    <t>1/2024</t>
  </si>
  <si>
    <t>2023-46</t>
  </si>
  <si>
    <t>50870000-4</t>
  </si>
  <si>
    <t>2024-03-BN</t>
  </si>
  <si>
    <t>2024-04-BN</t>
  </si>
  <si>
    <t>/5/2024</t>
  </si>
  <si>
    <t>izvođenje radova na Rekonstrukciji i preuređenju objekata DDM</t>
  </si>
  <si>
    <t>Feniks inženjering d.o.o. 38319756896</t>
  </si>
  <si>
    <t xml:space="preserve">Nabava opreme u sklopu EU projekta </t>
  </si>
  <si>
    <t>Šprajc THD d.o.o. 79814433904</t>
  </si>
  <si>
    <t>2023-05-ERDF</t>
  </si>
  <si>
    <t>2023/S 0F2-0008312</t>
  </si>
  <si>
    <t>45000000-7</t>
  </si>
  <si>
    <t>2022-04-ERDF</t>
  </si>
  <si>
    <t>2023/S 0F2-0006831</t>
  </si>
  <si>
    <t xml:space="preserve">Nabava namještaja u sklopu EU projekta </t>
  </si>
  <si>
    <t>2024-05-BN</t>
  </si>
  <si>
    <t>2024-06-BN</t>
  </si>
  <si>
    <t>2024-07-BN</t>
  </si>
  <si>
    <t>2024-08-BN</t>
  </si>
  <si>
    <t>/9/2023</t>
  </si>
  <si>
    <t>2024-09-OS</t>
  </si>
  <si>
    <t>2024-10-OS</t>
  </si>
  <si>
    <t>6-1/2024</t>
  </si>
  <si>
    <t>7/2024</t>
  </si>
  <si>
    <t>9/2023</t>
  </si>
  <si>
    <t>8/2024</t>
  </si>
  <si>
    <t>2024-11-BN</t>
  </si>
  <si>
    <t>2024-12-BN</t>
  </si>
  <si>
    <t>2024-13-BN</t>
  </si>
  <si>
    <t>2024-14-BN</t>
  </si>
  <si>
    <t>/10/2024</t>
  </si>
  <si>
    <t>/11/2024</t>
  </si>
  <si>
    <t>/12/2024</t>
  </si>
  <si>
    <t>/13/2024</t>
  </si>
  <si>
    <t>33/2024</t>
  </si>
  <si>
    <t>Simba d.o.o. 63150807013</t>
  </si>
  <si>
    <t>2024-15-BN</t>
  </si>
  <si>
    <t>31/2024</t>
  </si>
  <si>
    <t>Profesionalni aparati za kuhinju</t>
  </si>
  <si>
    <t>39141000-2</t>
  </si>
  <si>
    <t>2024-16-BN</t>
  </si>
  <si>
    <t>15/2024</t>
  </si>
  <si>
    <t>03221000</t>
  </si>
  <si>
    <t>14/2024</t>
  </si>
  <si>
    <t>03222000</t>
  </si>
  <si>
    <t>16/2024</t>
  </si>
  <si>
    <t>2024-17-BN</t>
  </si>
  <si>
    <t>2024-18-BN</t>
  </si>
  <si>
    <t>2024-19-BN</t>
  </si>
  <si>
    <t>2024-20-BN</t>
  </si>
  <si>
    <t>30/2024-1</t>
  </si>
  <si>
    <t>Električno vozilo</t>
  </si>
  <si>
    <t>Ultra d.o.o. 10390670602</t>
  </si>
  <si>
    <t>2024-21-JN</t>
  </si>
  <si>
    <t>Gorivo na benzinskim postajama-grupa 5 i 6</t>
  </si>
  <si>
    <t>2024-22-OS</t>
  </si>
  <si>
    <t>Lož ulje - grupa 3</t>
  </si>
  <si>
    <t>2024-23-OS</t>
  </si>
  <si>
    <t>2024-36-OS</t>
  </si>
  <si>
    <t>09310000-5</t>
  </si>
  <si>
    <t>2024-24-BN</t>
  </si>
  <si>
    <t>2024-25-BN</t>
  </si>
  <si>
    <t>17/2024</t>
  </si>
  <si>
    <t>2024-26-BN</t>
  </si>
  <si>
    <t>18/2024</t>
  </si>
  <si>
    <t>2024-27-BN</t>
  </si>
  <si>
    <t>2024-28-BN</t>
  </si>
  <si>
    <t>19/2024</t>
  </si>
  <si>
    <t>2024-29-BN</t>
  </si>
  <si>
    <t>22/2024</t>
  </si>
  <si>
    <t>2024-33-BN</t>
  </si>
  <si>
    <t>20/2024</t>
  </si>
  <si>
    <t>2024-30-BN</t>
  </si>
  <si>
    <t>21/2024</t>
  </si>
  <si>
    <t>2024-31-BN</t>
  </si>
  <si>
    <t>25/2024</t>
  </si>
  <si>
    <t>2024-34-BN</t>
  </si>
  <si>
    <t>2024-35-BN</t>
  </si>
  <si>
    <t>24/2024</t>
  </si>
  <si>
    <t>Biberons d.o.o. 88705347062</t>
  </si>
  <si>
    <t>2024-37-BN</t>
  </si>
  <si>
    <t>kolači i torte</t>
  </si>
  <si>
    <t xml:space="preserve"> kolači i torte</t>
  </si>
  <si>
    <t>23/2024</t>
  </si>
  <si>
    <t>2024-32-BN</t>
  </si>
  <si>
    <t>27/2024</t>
  </si>
  <si>
    <t>28/2024</t>
  </si>
  <si>
    <t>29/2024</t>
  </si>
  <si>
    <t>2024-38-BN</t>
  </si>
  <si>
    <t>2024-39-BN</t>
  </si>
  <si>
    <t>2024-40-BN</t>
  </si>
  <si>
    <t>2024-41-BN</t>
  </si>
  <si>
    <t>32/2024</t>
  </si>
  <si>
    <t>Renovacija sanitarnog čvora</t>
  </si>
  <si>
    <t>MGT Babić, obrt za građevinarstvo 47180391873</t>
  </si>
  <si>
    <t>35/2024</t>
  </si>
  <si>
    <t>Uklanjanje postojeće nadstrešnice</t>
  </si>
  <si>
    <t>Poljud mont jdoo 34110772934</t>
  </si>
  <si>
    <t>2024-42-BN</t>
  </si>
  <si>
    <t>2024-43-BN</t>
  </si>
  <si>
    <t>Izgradnja fotonaponske elektrane</t>
  </si>
  <si>
    <t>Nadzor izgradnje fotonaponske elektrane</t>
  </si>
  <si>
    <t>INOVAPRO d.o.o. 75232829086</t>
  </si>
  <si>
    <t>ENERGO-PRO-FI d.o.o.</t>
  </si>
  <si>
    <t>2024-44-BN</t>
  </si>
  <si>
    <t>71247000-1</t>
  </si>
  <si>
    <t>2024-45-BN</t>
  </si>
  <si>
    <t>El energija - opskrba krajnjeg kupca</t>
  </si>
  <si>
    <t>El energija - korištenje mreže</t>
  </si>
  <si>
    <t>HEP - Opskrba d.o.o.</t>
  </si>
  <si>
    <t>HEP - Operator distribucijskog sustava d.o.o.</t>
  </si>
  <si>
    <t>2024-46-BN</t>
  </si>
  <si>
    <t>2024-47-BN</t>
  </si>
  <si>
    <t>09310000-6</t>
  </si>
  <si>
    <t>36/2024</t>
  </si>
  <si>
    <t>2024-48-BN</t>
  </si>
  <si>
    <t>2024-49-BN</t>
  </si>
  <si>
    <t>2024-50-BN</t>
  </si>
  <si>
    <t>Gundulićeva 22</t>
  </si>
  <si>
    <t>Solarne ćelije - Šižgorićeva</t>
  </si>
  <si>
    <t>Radovi - sanacija nadstrešnice</t>
  </si>
  <si>
    <r>
      <t>LUKA&amp;ANTONIO d.o.o.</t>
    </r>
    <r>
      <rPr>
        <sz val="11"/>
        <color theme="1"/>
        <rFont val="Calibri"/>
        <family val="2"/>
        <charset val="238"/>
        <scheme val="minor"/>
      </rPr>
      <t xml:space="preserve"> 41971683174</t>
    </r>
  </si>
  <si>
    <t>LUKA&amp;ANTONIO d.o.o. 41971683174</t>
  </si>
  <si>
    <t>2024-51-BN</t>
  </si>
  <si>
    <t>Nastavni zavod za javno zdravstvo OIB: 54948902275</t>
  </si>
  <si>
    <t>Zdravstveni nadzor</t>
  </si>
  <si>
    <t>2024-52-BN</t>
  </si>
  <si>
    <t>Zdravstvene usluge</t>
  </si>
  <si>
    <t>NZJZ</t>
  </si>
  <si>
    <t>Punjenje el vozila (elen)</t>
  </si>
  <si>
    <t>2024-53-BN</t>
  </si>
  <si>
    <t>Registar sklopljenih ugovora 2025</t>
  </si>
  <si>
    <t>163/25</t>
  </si>
  <si>
    <t>2025-01-BN</t>
  </si>
  <si>
    <t>2025-03-BN</t>
  </si>
  <si>
    <t>2025-04-BN</t>
  </si>
  <si>
    <t>2025-05-BN</t>
  </si>
  <si>
    <t>2025-06-BN</t>
  </si>
  <si>
    <t>2025-07-BN</t>
  </si>
  <si>
    <t>2025-08-BN</t>
  </si>
  <si>
    <t>2025-09-BN</t>
  </si>
  <si>
    <t>2025-10-BN</t>
  </si>
  <si>
    <t>2025-11-BN</t>
  </si>
  <si>
    <t>2025-12-BN</t>
  </si>
  <si>
    <t>2025-13-BN</t>
  </si>
  <si>
    <t>2025-15-BN</t>
  </si>
  <si>
    <t>2025-17-BN</t>
  </si>
  <si>
    <t>2025-18-BN</t>
  </si>
  <si>
    <t>2025-19-BN</t>
  </si>
  <si>
    <t>2025-20-BN</t>
  </si>
  <si>
    <t>2025-22-BN</t>
  </si>
  <si>
    <t>2025-23-BN</t>
  </si>
  <si>
    <t>2025-26-BN</t>
  </si>
  <si>
    <t>2025-27-BN</t>
  </si>
  <si>
    <t>2025-28-BN</t>
  </si>
  <si>
    <t>2025-29-BN</t>
  </si>
  <si>
    <t>2025-30-BN</t>
  </si>
  <si>
    <t>2025-31-BN</t>
  </si>
  <si>
    <t>2025-32-BN</t>
  </si>
  <si>
    <t>2025-33-BN</t>
  </si>
  <si>
    <t>2025-34-BN</t>
  </si>
  <si>
    <t>2025-35-BN</t>
  </si>
  <si>
    <t>2025-36-BN</t>
  </si>
  <si>
    <t>2025-38-BN</t>
  </si>
  <si>
    <t>2025-39-BN</t>
  </si>
  <si>
    <t>2025-40-BN</t>
  </si>
  <si>
    <t>2025-41-BN</t>
  </si>
  <si>
    <t>2025-42-BN</t>
  </si>
  <si>
    <t>2025-43-BN</t>
  </si>
  <si>
    <t>2025-44-BN</t>
  </si>
  <si>
    <t>2025-47-BN</t>
  </si>
  <si>
    <t>2025-48-BN</t>
  </si>
  <si>
    <t>2025-49-BN</t>
  </si>
  <si>
    <t>2025-50-BN</t>
  </si>
  <si>
    <t>2025-51-BN</t>
  </si>
  <si>
    <t>2025-52-BN</t>
  </si>
  <si>
    <t>2025-53-BN</t>
  </si>
  <si>
    <t>Čišćenje napa i dezinfekcija</t>
  </si>
  <si>
    <t>1/2025</t>
  </si>
  <si>
    <t>2025-02-BN</t>
  </si>
  <si>
    <t>zaštita na radu</t>
  </si>
  <si>
    <t>2/2025</t>
  </si>
  <si>
    <t>3/2025</t>
  </si>
  <si>
    <t>5/2025</t>
  </si>
  <si>
    <t>Optički Internet</t>
  </si>
  <si>
    <t>72400000-4</t>
  </si>
  <si>
    <t>Telemach Hrvatska d.o.o.</t>
  </si>
  <si>
    <t>Usluga interneta - optički (Podružnica)</t>
  </si>
  <si>
    <t>4/2025</t>
  </si>
  <si>
    <t>7/2025</t>
  </si>
  <si>
    <t>8/2025</t>
  </si>
  <si>
    <t>9/2025</t>
  </si>
  <si>
    <t>2025-14-OS</t>
  </si>
  <si>
    <t>Održavanje opreme</t>
  </si>
  <si>
    <t>2025-16-JN</t>
  </si>
  <si>
    <t>Hladnjak</t>
  </si>
  <si>
    <t>33944000-9</t>
  </si>
  <si>
    <t>10/2025</t>
  </si>
  <si>
    <t>11/2025</t>
  </si>
  <si>
    <t>12/2025</t>
  </si>
  <si>
    <t>2025-21-BN</t>
  </si>
  <si>
    <t>23/2025</t>
  </si>
  <si>
    <t>2025-24-OS</t>
  </si>
  <si>
    <t>34/2024</t>
  </si>
  <si>
    <t>2024-54-BN</t>
  </si>
  <si>
    <t>22/2025</t>
  </si>
  <si>
    <t>2025-25-BN</t>
  </si>
  <si>
    <t>2025-37-OS</t>
  </si>
  <si>
    <t>16/2025</t>
  </si>
  <si>
    <t>17/2025</t>
  </si>
  <si>
    <t>18/2025</t>
  </si>
  <si>
    <t>20/2025</t>
  </si>
  <si>
    <t>21/2025</t>
  </si>
  <si>
    <t>13/2025</t>
  </si>
  <si>
    <t>14/2025</t>
  </si>
  <si>
    <t>15/2025</t>
  </si>
  <si>
    <t>19/2025</t>
  </si>
  <si>
    <t>24/2025</t>
  </si>
  <si>
    <t>25/2025</t>
  </si>
  <si>
    <t>26/2025</t>
  </si>
  <si>
    <t>Ugradnja videonadzora</t>
  </si>
  <si>
    <t>Kam-bell d.o.o. 70945541356</t>
  </si>
  <si>
    <t>2025-45-JN</t>
  </si>
  <si>
    <t>Auto Šatrak d.o.o. 23764338703</t>
  </si>
  <si>
    <t>36/2025</t>
  </si>
  <si>
    <t>2025-46-OS</t>
  </si>
  <si>
    <t>28/25</t>
  </si>
  <si>
    <t>Nije sklopljen ugovor</t>
  </si>
  <si>
    <t>Nema ugovora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</si>
</sst>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kn&quot;_-;\-* #,##0.00\ &quot;kn&quot;_-;_-* &quot;-&quot;??\ &quot;kn&quot;_-;_-@_-"/>
    <numFmt numFmtId="164" formatCode="[$-1041A]dd\.mm\.yyyy"/>
  </numFmts>
  <fonts count="11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i/>
      <sz val="11"/>
      <color theme="1"/>
      <name val="Calibri"/>
      <family val="2"/>
      <scheme val="minor"/>
    </font>
    <font>
      <b/>
      <sz val="11"/>
      <color theme="1"/>
      <name val="Calibri"/>
      <family val="2"/>
      <charset val="238"/>
      <scheme val="minor"/>
    </font>
    <font>
      <i/>
      <sz val="11"/>
      <color theme="1"/>
      <name val="Calibri"/>
      <family val="2"/>
      <charset val="238"/>
      <scheme val="minor"/>
    </font>
    <font>
      <u/>
      <sz val="11"/>
      <color theme="10"/>
      <name val="Calibri"/>
      <family val="2"/>
      <scheme val="minor"/>
    </font>
    <font>
      <sz val="11"/>
      <color rgb="FFFF0000"/>
      <name val="Calibri"/>
      <family val="2"/>
      <charset val="238"/>
      <scheme val="minor"/>
    </font>
    <font>
      <sz val="11"/>
      <color rgb="FFFF0000"/>
      <name val="Calibri"/>
      <family val="2"/>
      <scheme val="minor"/>
    </font>
    <font>
      <sz val="11"/>
      <name val="Calibri"/>
      <family val="2"/>
      <scheme val="minor"/>
    </font>
    <font>
      <i/>
      <sz val="10"/>
      <color theme="1"/>
      <name val="Calibri"/>
      <family val="2"/>
      <charset val="238"/>
      <scheme val="minor"/>
    </font>
    <font>
      <b/>
      <sz val="14"/>
      <color theme="1"/>
      <name val="Calibri"/>
      <family val="2"/>
      <charset val="238"/>
      <scheme val="minor"/>
    </font>
    <font>
      <b/>
      <sz val="16"/>
      <color theme="1"/>
      <name val="Calibri"/>
      <family val="2"/>
      <charset val="238"/>
      <scheme val="minor"/>
    </font>
    <font>
      <i/>
      <sz val="11"/>
      <color theme="3" tint="0.39997558519241921"/>
      <name val="Calibri"/>
      <family val="2"/>
      <charset val="238"/>
      <scheme val="minor"/>
    </font>
    <font>
      <i/>
      <sz val="11"/>
      <color theme="3" tint="0.59999389629810485"/>
      <name val="Calibri"/>
      <family val="2"/>
      <charset val="238"/>
      <scheme val="minor"/>
    </font>
    <font>
      <sz val="11"/>
      <color rgb="FF000000"/>
      <name val="Calibri"/>
      <family val="2"/>
      <scheme val="minor"/>
    </font>
    <font>
      <sz val="11"/>
      <name val="Calibri"/>
      <family val="2"/>
      <charset val="238"/>
    </font>
    <font>
      <b/>
      <sz val="8"/>
      <color rgb="FF000000"/>
      <name val="Arial"/>
      <family val="2"/>
      <charset val="238"/>
    </font>
    <font>
      <sz val="8"/>
      <color rgb="FF000000"/>
      <name val="Arial"/>
      <family val="2"/>
      <charset val="238"/>
    </font>
    <font>
      <b/>
      <sz val="8"/>
      <color rgb="FF000000"/>
      <name val="Arial"/>
      <family val="2"/>
      <charset val="238"/>
    </font>
    <font>
      <sz val="8"/>
      <color rgb="FF000000"/>
      <name val="Arial"/>
      <family val="2"/>
      <charset val="238"/>
    </font>
    <font>
      <sz val="8"/>
      <name val="Calibri"/>
      <family val="2"/>
      <charset val="238"/>
    </font>
    <font>
      <sz val="8"/>
      <color theme="1"/>
      <name val="Arial"/>
      <family val="2"/>
      <charset val="238"/>
    </font>
    <font>
      <sz val="8"/>
      <name val="Arial"/>
      <family val="2"/>
      <charset val="238"/>
    </font>
    <font>
      <sz val="11"/>
      <color theme="1"/>
      <name val="Calibri"/>
      <family val="2"/>
      <scheme val="minor"/>
    </font>
    <font>
      <sz val="11"/>
      <color indexed="8"/>
      <name val="Calibri"/>
      <family val="2"/>
    </font>
    <font>
      <sz val="8"/>
      <name val="Calibri"/>
      <family val="2"/>
      <scheme val="minor"/>
    </font>
    <font>
      <sz val="8"/>
      <color rgb="FF333333"/>
      <name val="Arial"/>
      <family val="2"/>
      <charset val="238"/>
    </font>
    <font>
      <sz val="9"/>
      <color theme="1"/>
      <name val="Calibri"/>
      <family val="2"/>
      <scheme val="minor"/>
    </font>
    <font>
      <sz val="9"/>
      <color indexed="81"/>
      <name val="Segoe UI"/>
      <family val="2"/>
      <charset val="238"/>
    </font>
    <font>
      <b/>
      <sz val="9"/>
      <color indexed="81"/>
      <name val="Segoe UI"/>
      <family val="2"/>
      <charset val="238"/>
    </font>
  </fonts>
  <fills count="2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3999450666829432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DCDCDC"/>
        <bgColor rgb="FFDCDCDC"/>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79998168889431442"/>
        <bgColor rgb="FF87CEFA"/>
      </patternFill>
    </fill>
    <fill>
      <patternFill patternType="solid">
        <fgColor theme="2"/>
        <bgColor indexed="64"/>
      </patternFill>
    </fill>
    <fill>
      <patternFill patternType="solid">
        <fgColor theme="9" tint="0.59999389629810485"/>
        <bgColor indexed="64"/>
      </patternFill>
    </fill>
  </fills>
  <borders count="2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theme="0" tint="-0.499984740745262"/>
      </left>
      <right/>
      <top/>
      <bottom/>
      <diagonal/>
    </border>
    <border>
      <left style="thin">
        <color indexed="64"/>
      </left>
      <right style="thin">
        <color indexed="64"/>
      </right>
      <top/>
      <bottom style="thin">
        <color indexed="64"/>
      </bottom>
      <diagonal/>
    </border>
    <border>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bottom style="dotted">
        <color rgb="FFF5F5F5"/>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right/>
      <top/>
      <bottom style="thin">
        <color indexed="64"/>
      </bottom>
      <diagonal/>
    </border>
  </borders>
  <cellStyleXfs count="6">
    <xf numFmtId="0" fontId="0" fillId="0" borderId="0"/>
    <xf numFmtId="0" fontId="93" fillId="0" borderId="0" applyNumberFormat="0" applyFill="0" applyBorder="0" applyAlignment="0" applyProtection="0"/>
    <xf numFmtId="0" fontId="102" fillId="0" borderId="0"/>
    <xf numFmtId="0" fontId="102" fillId="0" borderId="0"/>
    <xf numFmtId="44" fontId="111" fillId="0" borderId="0" applyFont="0" applyFill="0" applyBorder="0" applyAlignment="0" applyProtection="0"/>
    <xf numFmtId="0" fontId="112" fillId="0" borderId="0"/>
  </cellStyleXfs>
  <cellXfs count="387">
    <xf numFmtId="0" fontId="0" fillId="0" borderId="0" xfId="0"/>
    <xf numFmtId="0" fontId="0" fillId="2" borderId="0" xfId="0" applyFill="1"/>
    <xf numFmtId="0" fontId="0" fillId="2" borderId="1" xfId="0" applyFill="1" applyBorder="1"/>
    <xf numFmtId="0" fontId="89" fillId="3" borderId="1" xfId="0" applyFont="1" applyFill="1" applyBorder="1"/>
    <xf numFmtId="14" fontId="0" fillId="2" borderId="1" xfId="0" applyNumberFormat="1" applyFill="1" applyBorder="1"/>
    <xf numFmtId="0" fontId="0" fillId="2" borderId="2" xfId="0" applyFill="1" applyBorder="1"/>
    <xf numFmtId="0" fontId="89" fillId="3" borderId="3" xfId="0" applyFont="1" applyFill="1" applyBorder="1"/>
    <xf numFmtId="0" fontId="88" fillId="0" borderId="1" xfId="0" applyFont="1" applyBorder="1" applyAlignment="1">
      <alignment vertical="center" wrapText="1"/>
    </xf>
    <xf numFmtId="0" fontId="0" fillId="0" borderId="1" xfId="0" applyBorder="1"/>
    <xf numFmtId="14" fontId="0" fillId="0" borderId="1" xfId="0" applyNumberFormat="1" applyBorder="1"/>
    <xf numFmtId="0" fontId="90" fillId="2" borderId="1" xfId="0" applyFont="1" applyFill="1" applyBorder="1"/>
    <xf numFmtId="0" fontId="88" fillId="6" borderId="1" xfId="0" applyFont="1" applyFill="1" applyBorder="1" applyAlignment="1">
      <alignment vertical="center" wrapText="1"/>
    </xf>
    <xf numFmtId="0" fontId="0" fillId="6" borderId="1" xfId="0" applyFill="1" applyBorder="1"/>
    <xf numFmtId="14" fontId="0" fillId="6" borderId="1" xfId="0" applyNumberFormat="1" applyFill="1" applyBorder="1"/>
    <xf numFmtId="0" fontId="90" fillId="6" borderId="1" xfId="0" applyFont="1" applyFill="1" applyBorder="1"/>
    <xf numFmtId="0" fontId="88" fillId="4" borderId="1" xfId="0" applyFont="1" applyFill="1" applyBorder="1" applyAlignment="1">
      <alignment vertical="center" wrapText="1"/>
    </xf>
    <xf numFmtId="0" fontId="0" fillId="4" borderId="4" xfId="0" applyFill="1" applyBorder="1"/>
    <xf numFmtId="0" fontId="90" fillId="4" borderId="1" xfId="0" applyFont="1" applyFill="1" applyBorder="1"/>
    <xf numFmtId="0" fontId="0" fillId="4" borderId="1" xfId="0" applyFill="1" applyBorder="1"/>
    <xf numFmtId="0" fontId="0" fillId="7" borderId="1" xfId="0" applyFill="1" applyBorder="1"/>
    <xf numFmtId="0" fontId="90" fillId="7" borderId="1" xfId="0" applyFont="1" applyFill="1" applyBorder="1"/>
    <xf numFmtId="0" fontId="0" fillId="8" borderId="1" xfId="0" applyFill="1" applyBorder="1"/>
    <xf numFmtId="0" fontId="90" fillId="8" borderId="1" xfId="0" applyFont="1" applyFill="1" applyBorder="1"/>
    <xf numFmtId="0" fontId="0" fillId="9" borderId="1" xfId="0" applyFill="1" applyBorder="1"/>
    <xf numFmtId="0" fontId="90" fillId="9" borderId="1" xfId="0" applyFont="1" applyFill="1" applyBorder="1"/>
    <xf numFmtId="0" fontId="0" fillId="5" borderId="1" xfId="0" applyFill="1" applyBorder="1"/>
    <xf numFmtId="14" fontId="0" fillId="5" borderId="1" xfId="0" applyNumberFormat="1" applyFill="1" applyBorder="1"/>
    <xf numFmtId="0" fontId="90" fillId="5" borderId="1" xfId="0" applyFont="1" applyFill="1" applyBorder="1"/>
    <xf numFmtId="14" fontId="0" fillId="2" borderId="0" xfId="0" applyNumberFormat="1" applyFill="1"/>
    <xf numFmtId="0" fontId="92" fillId="2" borderId="0" xfId="0" applyFont="1" applyFill="1"/>
    <xf numFmtId="0" fontId="0" fillId="2" borderId="3" xfId="0" applyFill="1" applyBorder="1"/>
    <xf numFmtId="0" fontId="0" fillId="5" borderId="3" xfId="0" applyFill="1" applyBorder="1"/>
    <xf numFmtId="0" fontId="90" fillId="5" borderId="3" xfId="0" applyFont="1" applyFill="1" applyBorder="1"/>
    <xf numFmtId="0" fontId="0" fillId="2" borderId="5" xfId="0" applyFill="1" applyBorder="1"/>
    <xf numFmtId="14" fontId="0" fillId="2" borderId="5" xfId="0" applyNumberFormat="1" applyFill="1" applyBorder="1"/>
    <xf numFmtId="0" fontId="0" fillId="10" borderId="5" xfId="0" applyFill="1" applyBorder="1"/>
    <xf numFmtId="14" fontId="0" fillId="10" borderId="5" xfId="0" applyNumberFormat="1" applyFill="1" applyBorder="1"/>
    <xf numFmtId="0" fontId="92" fillId="10" borderId="5" xfId="0" applyFont="1" applyFill="1" applyBorder="1"/>
    <xf numFmtId="0" fontId="0" fillId="11" borderId="5" xfId="0" applyFill="1" applyBorder="1"/>
    <xf numFmtId="14" fontId="0" fillId="11" borderId="5" xfId="0" applyNumberFormat="1" applyFill="1" applyBorder="1"/>
    <xf numFmtId="0" fontId="92" fillId="11" borderId="5" xfId="0" applyFont="1" applyFill="1" applyBorder="1"/>
    <xf numFmtId="0" fontId="0" fillId="11" borderId="1" xfId="0" applyFill="1" applyBorder="1"/>
    <xf numFmtId="14" fontId="0" fillId="11" borderId="1" xfId="0" applyNumberFormat="1" applyFill="1" applyBorder="1"/>
    <xf numFmtId="0" fontId="90" fillId="11" borderId="1" xfId="0" applyFont="1" applyFill="1" applyBorder="1"/>
    <xf numFmtId="0" fontId="0" fillId="12" borderId="1" xfId="0" applyFill="1" applyBorder="1"/>
    <xf numFmtId="14" fontId="0" fillId="12" borderId="1" xfId="0" applyNumberFormat="1" applyFill="1" applyBorder="1"/>
    <xf numFmtId="0" fontId="90" fillId="12" borderId="1" xfId="0" applyFont="1" applyFill="1" applyBorder="1"/>
    <xf numFmtId="0" fontId="0" fillId="2" borderId="5" xfId="0" applyFill="1" applyBorder="1" applyAlignment="1">
      <alignment horizontal="center"/>
    </xf>
    <xf numFmtId="0" fontId="0" fillId="2" borderId="5" xfId="0" applyFill="1" applyBorder="1" applyAlignment="1">
      <alignment horizontal="right"/>
    </xf>
    <xf numFmtId="0" fontId="91" fillId="2" borderId="5" xfId="0" applyFont="1" applyFill="1" applyBorder="1"/>
    <xf numFmtId="0" fontId="87" fillId="6" borderId="1" xfId="0" applyFont="1" applyFill="1" applyBorder="1" applyAlignment="1">
      <alignment vertical="center" wrapText="1"/>
    </xf>
    <xf numFmtId="0" fontId="0" fillId="2" borderId="6" xfId="0" applyFill="1" applyBorder="1"/>
    <xf numFmtId="0" fontId="0" fillId="10" borderId="7" xfId="0" applyFill="1" applyBorder="1"/>
    <xf numFmtId="14" fontId="0" fillId="10" borderId="7" xfId="0" applyNumberFormat="1" applyFill="1" applyBorder="1"/>
    <xf numFmtId="0" fontId="92" fillId="10" borderId="7" xfId="0" applyFont="1" applyFill="1" applyBorder="1"/>
    <xf numFmtId="0" fontId="0" fillId="2" borderId="8" xfId="0" applyFill="1" applyBorder="1"/>
    <xf numFmtId="0" fontId="87" fillId="13" borderId="1" xfId="0" applyFont="1" applyFill="1" applyBorder="1" applyAlignment="1">
      <alignment vertical="center" wrapText="1"/>
    </xf>
    <xf numFmtId="0" fontId="0" fillId="13" borderId="4" xfId="0" applyFill="1" applyBorder="1"/>
    <xf numFmtId="0" fontId="90" fillId="13" borderId="1" xfId="0" applyFont="1" applyFill="1" applyBorder="1"/>
    <xf numFmtId="0" fontId="0" fillId="13" borderId="1" xfId="0" applyFill="1" applyBorder="1"/>
    <xf numFmtId="14" fontId="0" fillId="13" borderId="1" xfId="0" applyNumberFormat="1" applyFill="1" applyBorder="1"/>
    <xf numFmtId="0" fontId="0" fillId="14" borderId="1" xfId="0" applyFill="1" applyBorder="1"/>
    <xf numFmtId="14" fontId="0" fillId="14" borderId="1" xfId="0" applyNumberFormat="1" applyFill="1" applyBorder="1"/>
    <xf numFmtId="0" fontId="90" fillId="14" borderId="1" xfId="0" applyFont="1" applyFill="1" applyBorder="1"/>
    <xf numFmtId="0" fontId="87" fillId="5" borderId="1" xfId="0" applyFont="1" applyFill="1" applyBorder="1" applyAlignment="1">
      <alignment vertical="center" wrapText="1"/>
    </xf>
    <xf numFmtId="0" fontId="91" fillId="14" borderId="5" xfId="0" applyFont="1" applyFill="1" applyBorder="1"/>
    <xf numFmtId="0" fontId="0" fillId="14" borderId="5" xfId="0" applyFill="1" applyBorder="1"/>
    <xf numFmtId="14" fontId="0" fillId="14" borderId="5" xfId="0" applyNumberFormat="1" applyFill="1" applyBorder="1"/>
    <xf numFmtId="0" fontId="0" fillId="14" borderId="5" xfId="0" applyFill="1" applyBorder="1" applyAlignment="1">
      <alignment horizontal="center"/>
    </xf>
    <xf numFmtId="0" fontId="0" fillId="14" borderId="5" xfId="0" applyFill="1" applyBorder="1" applyAlignment="1">
      <alignment horizontal="right"/>
    </xf>
    <xf numFmtId="0" fontId="0" fillId="2" borderId="0" xfId="0" applyFill="1" applyAlignment="1">
      <alignment horizontal="center"/>
    </xf>
    <xf numFmtId="0" fontId="89" fillId="3" borderId="3" xfId="0" applyFont="1" applyFill="1" applyBorder="1" applyAlignment="1">
      <alignment horizontal="center"/>
    </xf>
    <xf numFmtId="0" fontId="0" fillId="0" borderId="0" xfId="0" applyAlignment="1">
      <alignment horizontal="center"/>
    </xf>
    <xf numFmtId="0" fontId="89" fillId="3" borderId="9" xfId="0" applyFont="1" applyFill="1" applyBorder="1"/>
    <xf numFmtId="4" fontId="0" fillId="0" borderId="5" xfId="0" applyNumberFormat="1" applyBorder="1"/>
    <xf numFmtId="0" fontId="0" fillId="0" borderId="5" xfId="0" applyBorder="1"/>
    <xf numFmtId="0" fontId="87" fillId="2" borderId="5" xfId="0" applyFont="1" applyFill="1" applyBorder="1" applyAlignment="1">
      <alignment vertical="center" wrapText="1"/>
    </xf>
    <xf numFmtId="0" fontId="0" fillId="2" borderId="5" xfId="0" applyFill="1" applyBorder="1" applyAlignment="1">
      <alignment shrinkToFit="1"/>
    </xf>
    <xf numFmtId="14" fontId="0" fillId="2" borderId="5" xfId="0" applyNumberFormat="1" applyFill="1" applyBorder="1" applyAlignment="1">
      <alignment shrinkToFit="1"/>
    </xf>
    <xf numFmtId="0" fontId="91" fillId="15" borderId="5" xfId="0" applyFont="1" applyFill="1" applyBorder="1"/>
    <xf numFmtId="14" fontId="91" fillId="15" borderId="5" xfId="0" applyNumberFormat="1" applyFont="1" applyFill="1" applyBorder="1"/>
    <xf numFmtId="0" fontId="0" fillId="0" borderId="5" xfId="0" applyBorder="1" applyAlignment="1">
      <alignment horizontal="center"/>
    </xf>
    <xf numFmtId="0" fontId="86" fillId="2" borderId="5" xfId="0" applyFont="1" applyFill="1" applyBorder="1" applyAlignment="1">
      <alignment vertical="center" wrapText="1"/>
    </xf>
    <xf numFmtId="0" fontId="91" fillId="8" borderId="5" xfId="0" applyFont="1" applyFill="1" applyBorder="1"/>
    <xf numFmtId="0" fontId="0" fillId="2" borderId="10" xfId="0" applyFill="1" applyBorder="1" applyAlignment="1">
      <alignment horizontal="center"/>
    </xf>
    <xf numFmtId="0" fontId="0" fillId="2" borderId="11" xfId="0" applyFill="1" applyBorder="1" applyAlignment="1">
      <alignment horizontal="center"/>
    </xf>
    <xf numFmtId="0" fontId="91" fillId="2" borderId="11" xfId="0" applyFont="1" applyFill="1" applyBorder="1" applyAlignment="1">
      <alignment horizontal="center"/>
    </xf>
    <xf numFmtId="0" fontId="0" fillId="2" borderId="12" xfId="0" applyFill="1" applyBorder="1"/>
    <xf numFmtId="14" fontId="0" fillId="2" borderId="12" xfId="0" applyNumberFormat="1" applyFill="1" applyBorder="1"/>
    <xf numFmtId="0" fontId="0" fillId="2" borderId="13" xfId="0" applyFill="1" applyBorder="1" applyAlignment="1">
      <alignment horizontal="center"/>
    </xf>
    <xf numFmtId="0" fontId="0" fillId="0" borderId="14" xfId="0" applyBorder="1"/>
    <xf numFmtId="0" fontId="0" fillId="16" borderId="5" xfId="0" applyFill="1" applyBorder="1"/>
    <xf numFmtId="0" fontId="0" fillId="15" borderId="5" xfId="0" applyFill="1" applyBorder="1"/>
    <xf numFmtId="14" fontId="0" fillId="15" borderId="5" xfId="0" applyNumberFormat="1" applyFill="1" applyBorder="1"/>
    <xf numFmtId="0" fontId="85" fillId="0" borderId="0" xfId="0" applyFont="1"/>
    <xf numFmtId="0" fontId="93" fillId="16" borderId="5" xfId="1" applyFill="1" applyBorder="1" applyAlignment="1">
      <alignment horizontal="center"/>
    </xf>
    <xf numFmtId="0" fontId="85" fillId="17" borderId="5" xfId="0" applyFont="1" applyFill="1" applyBorder="1" applyAlignment="1">
      <alignment vertical="center" wrapText="1"/>
    </xf>
    <xf numFmtId="0" fontId="0" fillId="17" borderId="5" xfId="0" applyFill="1" applyBorder="1"/>
    <xf numFmtId="14" fontId="0" fillId="17" borderId="5" xfId="0" applyNumberFormat="1" applyFill="1" applyBorder="1"/>
    <xf numFmtId="0" fontId="0" fillId="17" borderId="5" xfId="0" applyFill="1" applyBorder="1" applyAlignment="1">
      <alignment horizontal="center"/>
    </xf>
    <xf numFmtId="0" fontId="0" fillId="17" borderId="0" xfId="0" applyFill="1"/>
    <xf numFmtId="0" fontId="91" fillId="0" borderId="5" xfId="0" applyFont="1" applyBorder="1"/>
    <xf numFmtId="14" fontId="91" fillId="0" borderId="5" xfId="0" applyNumberFormat="1" applyFont="1" applyBorder="1"/>
    <xf numFmtId="0" fontId="85" fillId="18" borderId="5" xfId="0" applyFont="1" applyFill="1" applyBorder="1" applyAlignment="1">
      <alignment vertical="center" wrapText="1"/>
    </xf>
    <xf numFmtId="0" fontId="0" fillId="18" borderId="5" xfId="0" applyFill="1" applyBorder="1"/>
    <xf numFmtId="14" fontId="0" fillId="18" borderId="5" xfId="0" applyNumberFormat="1" applyFill="1" applyBorder="1"/>
    <xf numFmtId="0" fontId="0" fillId="18" borderId="0" xfId="0" applyFill="1"/>
    <xf numFmtId="0" fontId="0" fillId="18" borderId="5" xfId="0" applyFill="1" applyBorder="1" applyAlignment="1">
      <alignment horizontal="left"/>
    </xf>
    <xf numFmtId="0" fontId="89" fillId="19" borderId="1" xfId="0" applyFont="1" applyFill="1" applyBorder="1"/>
    <xf numFmtId="0" fontId="89" fillId="19" borderId="1" xfId="0" applyFont="1" applyFill="1" applyBorder="1" applyAlignment="1">
      <alignment horizontal="center"/>
    </xf>
    <xf numFmtId="0" fontId="82" fillId="2" borderId="1" xfId="0" applyFont="1" applyFill="1" applyBorder="1" applyAlignment="1">
      <alignment vertical="center" wrapText="1"/>
    </xf>
    <xf numFmtId="0" fontId="0" fillId="2" borderId="1" xfId="0" applyFill="1" applyBorder="1" applyAlignment="1">
      <alignment horizontal="center"/>
    </xf>
    <xf numFmtId="14" fontId="0" fillId="2" borderId="1" xfId="0" applyNumberFormat="1" applyFill="1" applyBorder="1" applyAlignment="1">
      <alignment horizontal="center"/>
    </xf>
    <xf numFmtId="4" fontId="0" fillId="2" borderId="1" xfId="0" applyNumberFormat="1" applyFill="1" applyBorder="1" applyAlignment="1">
      <alignment horizontal="center"/>
    </xf>
    <xf numFmtId="0" fontId="83" fillId="2" borderId="1" xfId="0" applyFont="1" applyFill="1" applyBorder="1" applyAlignment="1">
      <alignment vertical="center" wrapText="1"/>
    </xf>
    <xf numFmtId="0" fontId="81" fillId="2" borderId="1" xfId="0" applyFont="1" applyFill="1" applyBorder="1" applyAlignment="1">
      <alignment vertical="center" wrapText="1"/>
    </xf>
    <xf numFmtId="0" fontId="84" fillId="2" borderId="1" xfId="0" applyFont="1" applyFill="1" applyBorder="1" applyAlignment="1">
      <alignment vertical="center" wrapText="1"/>
    </xf>
    <xf numFmtId="0" fontId="87" fillId="2" borderId="1" xfId="0" applyFont="1" applyFill="1" applyBorder="1" applyAlignment="1">
      <alignment vertical="center" wrapText="1"/>
    </xf>
    <xf numFmtId="0" fontId="93" fillId="2" borderId="1" xfId="1" applyFill="1" applyBorder="1" applyAlignment="1">
      <alignment horizontal="center"/>
    </xf>
    <xf numFmtId="3" fontId="0" fillId="2" borderId="1" xfId="0" applyNumberFormat="1" applyFill="1" applyBorder="1" applyAlignment="1">
      <alignment horizontal="center"/>
    </xf>
    <xf numFmtId="0" fontId="0" fillId="2" borderId="0" xfId="0" applyFill="1" applyAlignment="1">
      <alignment horizontal="left"/>
    </xf>
    <xf numFmtId="0" fontId="89" fillId="19" borderId="1" xfId="0" applyFont="1" applyFill="1" applyBorder="1" applyAlignment="1">
      <alignment horizontal="left"/>
    </xf>
    <xf numFmtId="0" fontId="0" fillId="2" borderId="1" xfId="0" applyFill="1" applyBorder="1" applyAlignment="1">
      <alignment horizontal="left"/>
    </xf>
    <xf numFmtId="0" fontId="80" fillId="2" borderId="1" xfId="0" applyFont="1" applyFill="1" applyBorder="1" applyAlignment="1">
      <alignment vertical="center" wrapText="1"/>
    </xf>
    <xf numFmtId="3" fontId="0" fillId="2" borderId="0" xfId="0" applyNumberFormat="1" applyFill="1" applyAlignment="1">
      <alignment horizontal="center"/>
    </xf>
    <xf numFmtId="3" fontId="89" fillId="19" borderId="1" xfId="0" applyNumberFormat="1" applyFont="1" applyFill="1" applyBorder="1" applyAlignment="1">
      <alignment horizontal="left"/>
    </xf>
    <xf numFmtId="0" fontId="94" fillId="2" borderId="1" xfId="0" applyFont="1" applyFill="1" applyBorder="1" applyAlignment="1">
      <alignment vertical="center" wrapText="1"/>
    </xf>
    <xf numFmtId="0" fontId="94" fillId="2" borderId="1" xfId="0" applyFont="1" applyFill="1" applyBorder="1" applyAlignment="1">
      <alignment horizontal="left"/>
    </xf>
    <xf numFmtId="14" fontId="94" fillId="2" borderId="1" xfId="0" applyNumberFormat="1" applyFont="1" applyFill="1" applyBorder="1" applyAlignment="1">
      <alignment horizontal="center"/>
    </xf>
    <xf numFmtId="0" fontId="79" fillId="2" borderId="1" xfId="0" applyFont="1" applyFill="1" applyBorder="1" applyAlignment="1">
      <alignment vertical="center" wrapText="1"/>
    </xf>
    <xf numFmtId="0" fontId="78" fillId="2" borderId="1" xfId="0" applyFont="1" applyFill="1" applyBorder="1" applyAlignment="1">
      <alignment vertical="center" wrapText="1"/>
    </xf>
    <xf numFmtId="0" fontId="77" fillId="2" borderId="1" xfId="0" applyFont="1" applyFill="1" applyBorder="1" applyAlignment="1">
      <alignment vertical="center" wrapText="1"/>
    </xf>
    <xf numFmtId="0" fontId="76" fillId="2" borderId="1" xfId="0" applyFont="1" applyFill="1" applyBorder="1" applyAlignment="1">
      <alignment vertical="center" wrapText="1"/>
    </xf>
    <xf numFmtId="0" fontId="75" fillId="2" borderId="1" xfId="0" applyFont="1" applyFill="1" applyBorder="1" applyAlignment="1">
      <alignment vertical="center" wrapText="1"/>
    </xf>
    <xf numFmtId="0" fontId="74" fillId="2" borderId="1" xfId="0" applyFont="1" applyFill="1" applyBorder="1" applyAlignment="1">
      <alignment vertical="center" wrapText="1"/>
    </xf>
    <xf numFmtId="0" fontId="0" fillId="18" borderId="0" xfId="0" applyFill="1" applyAlignment="1">
      <alignment horizontal="left"/>
    </xf>
    <xf numFmtId="0" fontId="0" fillId="18" borderId="0" xfId="0" applyFill="1" applyAlignment="1">
      <alignment horizontal="center"/>
    </xf>
    <xf numFmtId="0" fontId="73" fillId="2" borderId="1" xfId="0" applyFont="1" applyFill="1" applyBorder="1" applyAlignment="1">
      <alignment vertical="center" wrapText="1"/>
    </xf>
    <xf numFmtId="0" fontId="72" fillId="2" borderId="1" xfId="0" applyFont="1" applyFill="1" applyBorder="1" applyAlignment="1">
      <alignment vertical="center" wrapText="1"/>
    </xf>
    <xf numFmtId="0" fontId="96" fillId="2" borderId="1" xfId="0" applyFont="1" applyFill="1" applyBorder="1"/>
    <xf numFmtId="0" fontId="96" fillId="2" borderId="1" xfId="0" applyFont="1" applyFill="1" applyBorder="1" applyAlignment="1">
      <alignment vertical="center" wrapText="1"/>
    </xf>
    <xf numFmtId="0" fontId="96" fillId="2" borderId="1" xfId="0" applyFont="1" applyFill="1" applyBorder="1" applyAlignment="1">
      <alignment horizontal="left"/>
    </xf>
    <xf numFmtId="14" fontId="96" fillId="2" borderId="1" xfId="0" applyNumberFormat="1" applyFont="1" applyFill="1" applyBorder="1" applyAlignment="1">
      <alignment horizontal="center"/>
    </xf>
    <xf numFmtId="0" fontId="96" fillId="2" borderId="1" xfId="0" applyFont="1" applyFill="1" applyBorder="1" applyAlignment="1">
      <alignment horizontal="center"/>
    </xf>
    <xf numFmtId="4" fontId="96" fillId="2" borderId="1" xfId="0" applyNumberFormat="1" applyFont="1" applyFill="1" applyBorder="1" applyAlignment="1">
      <alignment horizontal="center"/>
    </xf>
    <xf numFmtId="3" fontId="96" fillId="2" borderId="1" xfId="0" applyNumberFormat="1" applyFont="1" applyFill="1" applyBorder="1" applyAlignment="1">
      <alignment horizontal="center"/>
    </xf>
    <xf numFmtId="0" fontId="96" fillId="2" borderId="0" xfId="0" applyFont="1" applyFill="1"/>
    <xf numFmtId="4" fontId="0" fillId="2" borderId="1" xfId="0" applyNumberFormat="1" applyFill="1" applyBorder="1" applyAlignment="1">
      <alignment horizontal="left"/>
    </xf>
    <xf numFmtId="0" fontId="95" fillId="2" borderId="1" xfId="0" applyFont="1" applyFill="1" applyBorder="1" applyAlignment="1">
      <alignment horizontal="left"/>
    </xf>
    <xf numFmtId="0" fontId="71" fillId="2" borderId="1" xfId="0" applyFont="1" applyFill="1" applyBorder="1" applyAlignment="1">
      <alignment vertical="center" wrapText="1"/>
    </xf>
    <xf numFmtId="14" fontId="0" fillId="2" borderId="1" xfId="0" applyNumberFormat="1" applyFill="1" applyBorder="1" applyAlignment="1">
      <alignment horizontal="left"/>
    </xf>
    <xf numFmtId="14" fontId="94" fillId="2" borderId="1" xfId="0" applyNumberFormat="1" applyFont="1" applyFill="1" applyBorder="1" applyAlignment="1">
      <alignment horizontal="left"/>
    </xf>
    <xf numFmtId="14" fontId="96" fillId="2" borderId="1" xfId="0" applyNumberFormat="1" applyFont="1" applyFill="1" applyBorder="1" applyAlignment="1">
      <alignment horizontal="left"/>
    </xf>
    <xf numFmtId="49" fontId="0" fillId="18" borderId="0" xfId="0" applyNumberFormat="1" applyFill="1" applyAlignment="1">
      <alignment horizontal="center"/>
    </xf>
    <xf numFmtId="49" fontId="0" fillId="2" borderId="0" xfId="0" applyNumberFormat="1" applyFill="1" applyAlignment="1">
      <alignment horizontal="center"/>
    </xf>
    <xf numFmtId="49" fontId="89" fillId="19" borderId="1" xfId="0" applyNumberFormat="1" applyFont="1" applyFill="1" applyBorder="1" applyAlignment="1">
      <alignment horizontal="center"/>
    </xf>
    <xf numFmtId="49" fontId="0" fillId="2" borderId="1" xfId="0" applyNumberFormat="1" applyFill="1" applyBorder="1" applyAlignment="1">
      <alignment horizontal="center"/>
    </xf>
    <xf numFmtId="49" fontId="96" fillId="2" borderId="1" xfId="0" applyNumberFormat="1" applyFont="1" applyFill="1" applyBorder="1" applyAlignment="1">
      <alignment horizontal="center"/>
    </xf>
    <xf numFmtId="49" fontId="93" fillId="2" borderId="1" xfId="1" applyNumberFormat="1" applyFill="1" applyBorder="1" applyAlignment="1">
      <alignment horizontal="center"/>
    </xf>
    <xf numFmtId="0" fontId="71" fillId="2" borderId="1" xfId="0" applyFont="1" applyFill="1" applyBorder="1" applyAlignment="1">
      <alignment horizontal="center"/>
    </xf>
    <xf numFmtId="0" fontId="70" fillId="2" borderId="1" xfId="0" applyFont="1" applyFill="1" applyBorder="1" applyAlignment="1">
      <alignment vertical="center" wrapText="1"/>
    </xf>
    <xf numFmtId="0" fontId="69" fillId="2" borderId="1" xfId="0" applyFont="1" applyFill="1" applyBorder="1" applyAlignment="1">
      <alignment vertical="center" wrapText="1"/>
    </xf>
    <xf numFmtId="0" fontId="68" fillId="2" borderId="1" xfId="0" applyFont="1" applyFill="1" applyBorder="1" applyAlignment="1">
      <alignment vertical="center" wrapText="1"/>
    </xf>
    <xf numFmtId="0" fontId="67" fillId="2" borderId="1" xfId="0" applyFont="1" applyFill="1" applyBorder="1" applyAlignment="1">
      <alignment vertical="center" wrapText="1"/>
    </xf>
    <xf numFmtId="0" fontId="0" fillId="17" borderId="0" xfId="0" applyFill="1" applyAlignment="1">
      <alignment horizontal="left"/>
    </xf>
    <xf numFmtId="0" fontId="0" fillId="17" borderId="0" xfId="0" applyFill="1" applyAlignment="1">
      <alignment horizontal="center"/>
    </xf>
    <xf numFmtId="0" fontId="66" fillId="2" borderId="1" xfId="0" applyFont="1" applyFill="1" applyBorder="1" applyAlignment="1">
      <alignment vertical="center" wrapText="1"/>
    </xf>
    <xf numFmtId="0" fontId="65" fillId="2" borderId="1" xfId="0" applyFont="1" applyFill="1" applyBorder="1" applyAlignment="1">
      <alignment vertical="center" wrapText="1"/>
    </xf>
    <xf numFmtId="0" fontId="64" fillId="2" borderId="1" xfId="0" applyFont="1" applyFill="1" applyBorder="1" applyAlignment="1">
      <alignment vertical="center" wrapText="1"/>
    </xf>
    <xf numFmtId="0" fontId="63" fillId="2" borderId="1" xfId="0" applyFont="1" applyFill="1" applyBorder="1" applyAlignment="1">
      <alignment vertical="center" wrapText="1"/>
    </xf>
    <xf numFmtId="4" fontId="95" fillId="18" borderId="1" xfId="0" applyNumberFormat="1" applyFont="1" applyFill="1" applyBorder="1" applyAlignment="1">
      <alignment horizontal="left"/>
    </xf>
    <xf numFmtId="0" fontId="62" fillId="2" borderId="1" xfId="0" applyFont="1" applyFill="1" applyBorder="1" applyAlignment="1">
      <alignment vertical="center" wrapText="1"/>
    </xf>
    <xf numFmtId="0" fontId="61" fillId="2" borderId="1" xfId="0" applyFont="1" applyFill="1" applyBorder="1" applyAlignment="1">
      <alignment vertical="center" wrapText="1"/>
    </xf>
    <xf numFmtId="0" fontId="60" fillId="2" borderId="1" xfId="0" applyFont="1" applyFill="1" applyBorder="1" applyAlignment="1">
      <alignment vertical="center" wrapText="1"/>
    </xf>
    <xf numFmtId="0" fontId="59" fillId="2" borderId="1" xfId="0" applyFont="1" applyFill="1" applyBorder="1" applyAlignment="1">
      <alignment vertical="center" wrapText="1"/>
    </xf>
    <xf numFmtId="4" fontId="95" fillId="2" borderId="1" xfId="0" applyNumberFormat="1" applyFont="1" applyFill="1" applyBorder="1" applyAlignment="1">
      <alignment horizontal="left"/>
    </xf>
    <xf numFmtId="0" fontId="58" fillId="2" borderId="1" xfId="0" applyFont="1" applyFill="1" applyBorder="1" applyAlignment="1">
      <alignment vertical="center" wrapText="1"/>
    </xf>
    <xf numFmtId="0" fontId="57" fillId="2" borderId="1" xfId="0" applyFont="1" applyFill="1" applyBorder="1" applyAlignment="1">
      <alignment vertical="center" wrapText="1"/>
    </xf>
    <xf numFmtId="0" fontId="56" fillId="2" borderId="1" xfId="0" applyFont="1" applyFill="1" applyBorder="1" applyAlignment="1">
      <alignment vertical="center" wrapText="1"/>
    </xf>
    <xf numFmtId="0" fontId="55" fillId="2" borderId="1" xfId="0" applyFont="1" applyFill="1" applyBorder="1" applyAlignment="1">
      <alignment vertical="center" wrapText="1"/>
    </xf>
    <xf numFmtId="0" fontId="54" fillId="2" borderId="1" xfId="0" applyFont="1" applyFill="1" applyBorder="1" applyAlignment="1">
      <alignment vertical="center" wrapText="1"/>
    </xf>
    <xf numFmtId="0" fontId="53" fillId="2" borderId="1" xfId="0" applyFont="1" applyFill="1" applyBorder="1" applyAlignment="1">
      <alignment vertical="center" wrapText="1"/>
    </xf>
    <xf numFmtId="0" fontId="52" fillId="2" borderId="1" xfId="0" applyFont="1" applyFill="1" applyBorder="1" applyAlignment="1">
      <alignment vertical="center" wrapText="1"/>
    </xf>
    <xf numFmtId="0" fontId="51" fillId="2" borderId="1" xfId="0" applyFont="1" applyFill="1" applyBorder="1" applyAlignment="1">
      <alignment vertical="center" wrapText="1"/>
    </xf>
    <xf numFmtId="0" fontId="50" fillId="2" borderId="1" xfId="0" applyFont="1" applyFill="1" applyBorder="1" applyAlignment="1">
      <alignment vertical="center" wrapText="1"/>
    </xf>
    <xf numFmtId="0" fontId="49" fillId="2" borderId="1" xfId="0" applyFont="1" applyFill="1" applyBorder="1" applyAlignment="1">
      <alignment vertical="center" wrapText="1"/>
    </xf>
    <xf numFmtId="0" fontId="48" fillId="2" borderId="1" xfId="0" applyFont="1" applyFill="1" applyBorder="1" applyAlignment="1">
      <alignment vertical="center" wrapText="1"/>
    </xf>
    <xf numFmtId="0" fontId="47" fillId="2" borderId="1" xfId="0" applyFont="1" applyFill="1" applyBorder="1" applyAlignment="1">
      <alignment vertical="center" wrapText="1"/>
    </xf>
    <xf numFmtId="0" fontId="46" fillId="2" borderId="1" xfId="0" applyFont="1" applyFill="1" applyBorder="1" applyAlignment="1">
      <alignment vertical="center" wrapText="1"/>
    </xf>
    <xf numFmtId="0" fontId="45" fillId="2" borderId="1" xfId="0" applyFont="1" applyFill="1" applyBorder="1" applyAlignment="1">
      <alignment vertical="center" wrapText="1"/>
    </xf>
    <xf numFmtId="0" fontId="44" fillId="2" borderId="1" xfId="0" applyFont="1" applyFill="1" applyBorder="1" applyAlignment="1">
      <alignment vertical="center" wrapText="1"/>
    </xf>
    <xf numFmtId="0" fontId="43" fillId="2" borderId="1" xfId="0" applyFont="1" applyFill="1" applyBorder="1" applyAlignment="1">
      <alignment vertical="center" wrapText="1"/>
    </xf>
    <xf numFmtId="0" fontId="42" fillId="2" borderId="1" xfId="0" applyFont="1" applyFill="1" applyBorder="1" applyAlignment="1">
      <alignment vertical="center" wrapText="1"/>
    </xf>
    <xf numFmtId="0" fontId="41" fillId="2" borderId="1" xfId="0" applyFont="1" applyFill="1" applyBorder="1" applyAlignment="1">
      <alignment vertical="center" wrapText="1"/>
    </xf>
    <xf numFmtId="0" fontId="0" fillId="8" borderId="0" xfId="0" applyFill="1"/>
    <xf numFmtId="0" fontId="0" fillId="8" borderId="0" xfId="0" applyFill="1" applyAlignment="1">
      <alignment horizontal="left"/>
    </xf>
    <xf numFmtId="49" fontId="0" fillId="8" borderId="0" xfId="0" applyNumberFormat="1" applyFill="1" applyAlignment="1">
      <alignment horizontal="center"/>
    </xf>
    <xf numFmtId="0" fontId="98" fillId="8" borderId="0" xfId="0" applyFont="1" applyFill="1" applyAlignment="1">
      <alignment horizontal="left"/>
    </xf>
    <xf numFmtId="0" fontId="97" fillId="2" borderId="0" xfId="0" applyFont="1" applyFill="1"/>
    <xf numFmtId="0" fontId="99" fillId="8" borderId="0" xfId="0" applyFont="1" applyFill="1" applyAlignment="1">
      <alignment horizontal="left"/>
    </xf>
    <xf numFmtId="0" fontId="0" fillId="8" borderId="0" xfId="0" applyFill="1" applyAlignment="1">
      <alignment horizontal="center"/>
    </xf>
    <xf numFmtId="0" fontId="40" fillId="2" borderId="1" xfId="0" applyFont="1" applyFill="1" applyBorder="1" applyAlignment="1">
      <alignment vertical="center" wrapText="1"/>
    </xf>
    <xf numFmtId="0" fontId="100" fillId="2" borderId="1" xfId="0" applyFont="1" applyFill="1" applyBorder="1" applyAlignment="1">
      <alignment horizontal="left"/>
    </xf>
    <xf numFmtId="4" fontId="101" fillId="2" borderId="1" xfId="0" applyNumberFormat="1" applyFont="1" applyFill="1" applyBorder="1" applyAlignment="1">
      <alignment horizontal="left"/>
    </xf>
    <xf numFmtId="0" fontId="99" fillId="2" borderId="0" xfId="0" applyFont="1" applyFill="1" applyAlignment="1">
      <alignment horizontal="left"/>
    </xf>
    <xf numFmtId="0" fontId="39" fillId="2" borderId="1" xfId="0" applyFont="1" applyFill="1" applyBorder="1" applyAlignment="1">
      <alignment vertical="center" wrapText="1"/>
    </xf>
    <xf numFmtId="14" fontId="0" fillId="8" borderId="0" xfId="0" applyNumberFormat="1" applyFill="1"/>
    <xf numFmtId="0" fontId="91" fillId="20" borderId="0" xfId="0" applyFont="1" applyFill="1"/>
    <xf numFmtId="14" fontId="91" fillId="20" borderId="0" xfId="0" applyNumberFormat="1" applyFont="1" applyFill="1"/>
    <xf numFmtId="0" fontId="91" fillId="20" borderId="0" xfId="0" applyFont="1" applyFill="1" applyAlignment="1">
      <alignment horizontal="center"/>
    </xf>
    <xf numFmtId="14" fontId="0" fillId="8" borderId="0" xfId="0" applyNumberFormat="1" applyFill="1" applyAlignment="1">
      <alignment horizontal="center"/>
    </xf>
    <xf numFmtId="0" fontId="38" fillId="2" borderId="1" xfId="0" applyFont="1" applyFill="1" applyBorder="1" applyAlignment="1">
      <alignment vertical="center" wrapText="1"/>
    </xf>
    <xf numFmtId="0" fontId="37" fillId="2" borderId="1" xfId="0" applyFont="1" applyFill="1" applyBorder="1" applyAlignment="1">
      <alignment vertical="center" wrapText="1"/>
    </xf>
    <xf numFmtId="0" fontId="36" fillId="2" borderId="1" xfId="0" applyFont="1" applyFill="1" applyBorder="1" applyAlignment="1">
      <alignment vertical="center" wrapText="1"/>
    </xf>
    <xf numFmtId="0" fontId="35" fillId="2" borderId="1" xfId="0" applyFont="1" applyFill="1" applyBorder="1" applyAlignment="1">
      <alignment vertical="center" wrapText="1"/>
    </xf>
    <xf numFmtId="0" fontId="34" fillId="2" borderId="1" xfId="0" applyFont="1" applyFill="1" applyBorder="1" applyAlignment="1">
      <alignment vertical="center" wrapText="1"/>
    </xf>
    <xf numFmtId="0" fontId="33" fillId="2" borderId="1" xfId="0" applyFont="1" applyFill="1" applyBorder="1" applyAlignment="1">
      <alignment vertical="center" wrapText="1"/>
    </xf>
    <xf numFmtId="0" fontId="32" fillId="2" borderId="1" xfId="0" applyFont="1" applyFill="1" applyBorder="1" applyAlignment="1">
      <alignment vertical="center" wrapText="1"/>
    </xf>
    <xf numFmtId="0" fontId="31" fillId="2" borderId="1" xfId="0" applyFont="1" applyFill="1" applyBorder="1" applyAlignment="1">
      <alignment vertical="center" wrapText="1"/>
    </xf>
    <xf numFmtId="0" fontId="29" fillId="2" borderId="1" xfId="0" applyFont="1" applyFill="1" applyBorder="1" applyAlignment="1">
      <alignment vertical="center" wrapText="1"/>
    </xf>
    <xf numFmtId="0" fontId="27" fillId="2" borderId="1" xfId="0" applyFont="1" applyFill="1" applyBorder="1" applyAlignment="1">
      <alignment vertical="center" wrapText="1"/>
    </xf>
    <xf numFmtId="0" fontId="26" fillId="2" borderId="1" xfId="0" applyFont="1" applyFill="1" applyBorder="1" applyAlignment="1">
      <alignment vertical="center" wrapText="1"/>
    </xf>
    <xf numFmtId="0" fontId="32" fillId="2" borderId="2" xfId="0" applyFont="1" applyFill="1" applyBorder="1" applyAlignment="1">
      <alignment vertical="center" wrapText="1"/>
    </xf>
    <xf numFmtId="14" fontId="0" fillId="2" borderId="15" xfId="0" applyNumberFormat="1" applyFill="1" applyBorder="1" applyAlignment="1">
      <alignment horizontal="left"/>
    </xf>
    <xf numFmtId="0" fontId="30" fillId="2" borderId="3" xfId="0" applyFont="1" applyFill="1" applyBorder="1" applyAlignment="1">
      <alignment vertical="center" wrapText="1"/>
    </xf>
    <xf numFmtId="0" fontId="0" fillId="2" borderId="3" xfId="0" applyFill="1" applyBorder="1" applyAlignment="1">
      <alignment horizontal="left"/>
    </xf>
    <xf numFmtId="0" fontId="0" fillId="2" borderId="4" xfId="0" applyFill="1" applyBorder="1" applyAlignment="1">
      <alignment wrapText="1"/>
    </xf>
    <xf numFmtId="0" fontId="0" fillId="2" borderId="4" xfId="0" applyFill="1" applyBorder="1" applyAlignment="1">
      <alignment horizontal="left"/>
    </xf>
    <xf numFmtId="0" fontId="32" fillId="2" borderId="5" xfId="0" applyFont="1" applyFill="1" applyBorder="1" applyAlignment="1">
      <alignment vertical="center" wrapText="1"/>
    </xf>
    <xf numFmtId="4" fontId="0" fillId="2" borderId="5" xfId="0" applyNumberFormat="1" applyFill="1" applyBorder="1" applyAlignment="1">
      <alignment horizontal="left"/>
    </xf>
    <xf numFmtId="0" fontId="0" fillId="2" borderId="5" xfId="0" applyFill="1" applyBorder="1" applyAlignment="1">
      <alignment horizontal="left"/>
    </xf>
    <xf numFmtId="0" fontId="95" fillId="2" borderId="1" xfId="0" applyFont="1" applyFill="1" applyBorder="1"/>
    <xf numFmtId="0" fontId="95" fillId="2" borderId="1" xfId="0" applyFont="1" applyFill="1" applyBorder="1" applyAlignment="1">
      <alignment vertical="center" wrapText="1"/>
    </xf>
    <xf numFmtId="14" fontId="95" fillId="2" borderId="1" xfId="0" applyNumberFormat="1" applyFont="1" applyFill="1" applyBorder="1" applyAlignment="1">
      <alignment horizontal="left"/>
    </xf>
    <xf numFmtId="14" fontId="95" fillId="2" borderId="1" xfId="0" applyNumberFormat="1" applyFont="1" applyFill="1" applyBorder="1" applyAlignment="1">
      <alignment horizontal="center"/>
    </xf>
    <xf numFmtId="0" fontId="95" fillId="2" borderId="1" xfId="0" applyFont="1" applyFill="1" applyBorder="1" applyAlignment="1">
      <alignment horizontal="center"/>
    </xf>
    <xf numFmtId="49" fontId="95" fillId="2" borderId="1" xfId="0" applyNumberFormat="1" applyFont="1" applyFill="1" applyBorder="1" applyAlignment="1">
      <alignment horizontal="center"/>
    </xf>
    <xf numFmtId="4" fontId="95" fillId="2" borderId="1" xfId="0" applyNumberFormat="1" applyFont="1" applyFill="1" applyBorder="1" applyAlignment="1">
      <alignment horizontal="center"/>
    </xf>
    <xf numFmtId="3" fontId="95" fillId="2" borderId="1" xfId="0" applyNumberFormat="1" applyFont="1" applyFill="1" applyBorder="1" applyAlignment="1">
      <alignment horizontal="center"/>
    </xf>
    <xf numFmtId="0" fontId="25" fillId="2" borderId="1" xfId="0" applyFont="1" applyFill="1" applyBorder="1" applyAlignment="1">
      <alignment vertical="center" wrapText="1"/>
    </xf>
    <xf numFmtId="4" fontId="0" fillId="2" borderId="0" xfId="0" applyNumberFormat="1" applyFill="1" applyAlignment="1">
      <alignment horizontal="center"/>
    </xf>
    <xf numFmtId="0" fontId="24" fillId="2" borderId="1" xfId="0" applyFont="1" applyFill="1" applyBorder="1" applyAlignment="1">
      <alignment vertical="center" wrapText="1"/>
    </xf>
    <xf numFmtId="0" fontId="23" fillId="2" borderId="1" xfId="0" applyFont="1" applyFill="1" applyBorder="1" applyAlignment="1">
      <alignment vertical="center" wrapText="1"/>
    </xf>
    <xf numFmtId="0" fontId="22" fillId="2" borderId="1" xfId="0" applyFont="1" applyFill="1" applyBorder="1" applyAlignment="1">
      <alignment vertical="center" wrapText="1"/>
    </xf>
    <xf numFmtId="49" fontId="96" fillId="2" borderId="1" xfId="0" quotePrefix="1" applyNumberFormat="1" applyFont="1" applyFill="1" applyBorder="1" applyAlignment="1">
      <alignment horizontal="center"/>
    </xf>
    <xf numFmtId="0" fontId="20" fillId="2" borderId="1" xfId="0" applyFont="1" applyFill="1" applyBorder="1" applyAlignment="1">
      <alignment vertical="center" wrapText="1"/>
    </xf>
    <xf numFmtId="0" fontId="19" fillId="2" borderId="1" xfId="0" applyFont="1" applyFill="1" applyBorder="1" applyAlignment="1">
      <alignment vertical="center" wrapText="1"/>
    </xf>
    <xf numFmtId="0" fontId="18" fillId="2" borderId="1" xfId="0" applyFont="1" applyFill="1" applyBorder="1" applyAlignment="1">
      <alignment vertical="center" wrapText="1"/>
    </xf>
    <xf numFmtId="0" fontId="17" fillId="2" borderId="1" xfId="0" applyFont="1" applyFill="1" applyBorder="1" applyAlignment="1">
      <alignment vertical="center" wrapText="1"/>
    </xf>
    <xf numFmtId="0" fontId="16" fillId="2" borderId="1" xfId="0" applyFont="1" applyFill="1" applyBorder="1" applyAlignment="1">
      <alignment vertical="center" wrapText="1"/>
    </xf>
    <xf numFmtId="0" fontId="15" fillId="2" borderId="1" xfId="0" applyFont="1" applyFill="1" applyBorder="1" applyAlignment="1">
      <alignment vertical="center" wrapText="1"/>
    </xf>
    <xf numFmtId="0" fontId="14" fillId="2" borderId="1" xfId="0" applyFont="1" applyFill="1" applyBorder="1" applyAlignment="1">
      <alignment vertical="center" wrapText="1"/>
    </xf>
    <xf numFmtId="0" fontId="13" fillId="2" borderId="5" xfId="0" applyFont="1" applyFill="1" applyBorder="1" applyAlignment="1">
      <alignment vertical="center" wrapText="1"/>
    </xf>
    <xf numFmtId="0" fontId="12" fillId="2" borderId="1" xfId="0" applyFont="1" applyFill="1" applyBorder="1" applyAlignment="1">
      <alignment vertical="center" wrapText="1"/>
    </xf>
    <xf numFmtId="0" fontId="11" fillId="2" borderId="1" xfId="0" applyFont="1" applyFill="1" applyBorder="1" applyAlignment="1">
      <alignment vertical="center" wrapText="1"/>
    </xf>
    <xf numFmtId="0" fontId="0" fillId="2" borderId="1" xfId="0" applyFill="1" applyBorder="1" applyAlignment="1">
      <alignment wrapText="1"/>
    </xf>
    <xf numFmtId="0" fontId="10" fillId="2" borderId="1" xfId="0" applyFont="1" applyFill="1" applyBorder="1" applyAlignment="1">
      <alignment vertical="center" wrapText="1"/>
    </xf>
    <xf numFmtId="0" fontId="9" fillId="2" borderId="1" xfId="0" applyFont="1" applyFill="1" applyBorder="1" applyAlignment="1">
      <alignment vertical="center" wrapText="1"/>
    </xf>
    <xf numFmtId="0" fontId="8" fillId="2" borderId="1" xfId="0" applyFont="1" applyFill="1" applyBorder="1" applyAlignment="1">
      <alignment vertical="center" wrapText="1"/>
    </xf>
    <xf numFmtId="0" fontId="7" fillId="2" borderId="1" xfId="0" applyFont="1" applyFill="1" applyBorder="1" applyAlignment="1">
      <alignment vertical="center" wrapText="1"/>
    </xf>
    <xf numFmtId="0" fontId="6" fillId="2" borderId="1" xfId="0" applyFont="1" applyFill="1" applyBorder="1" applyAlignment="1">
      <alignment vertical="center" wrapText="1"/>
    </xf>
    <xf numFmtId="0" fontId="5" fillId="2" borderId="1" xfId="0" applyFont="1" applyFill="1" applyBorder="1" applyAlignment="1">
      <alignment vertical="center" wrapText="1"/>
    </xf>
    <xf numFmtId="0" fontId="91" fillId="23" borderId="0" xfId="0" applyFont="1" applyFill="1"/>
    <xf numFmtId="0" fontId="0" fillId="22" borderId="0" xfId="0" applyFill="1"/>
    <xf numFmtId="0" fontId="0" fillId="8" borderId="0" xfId="0" applyFill="1" applyAlignment="1">
      <alignment vertical="center"/>
    </xf>
    <xf numFmtId="0" fontId="103" fillId="0" borderId="0" xfId="2" applyFont="1" applyAlignment="1">
      <alignment vertical="center"/>
    </xf>
    <xf numFmtId="0" fontId="0" fillId="8" borderId="0" xfId="0" applyFill="1" applyAlignment="1">
      <alignment horizontal="left" vertical="center"/>
    </xf>
    <xf numFmtId="49" fontId="0" fillId="8" borderId="0" xfId="0" applyNumberFormat="1" applyFill="1" applyAlignment="1">
      <alignment horizontal="center" vertical="center"/>
    </xf>
    <xf numFmtId="0" fontId="0" fillId="2" borderId="0" xfId="0" applyFill="1" applyAlignment="1">
      <alignment horizontal="center" vertical="center"/>
    </xf>
    <xf numFmtId="0" fontId="103" fillId="0" borderId="0" xfId="2" applyFont="1" applyAlignment="1">
      <alignment vertical="center" readingOrder="1"/>
    </xf>
    <xf numFmtId="0" fontId="98" fillId="8" borderId="0" xfId="0" applyFont="1" applyFill="1" applyAlignment="1">
      <alignment horizontal="left" vertical="center"/>
    </xf>
    <xf numFmtId="0" fontId="97" fillId="2" borderId="0" xfId="0" applyFont="1" applyFill="1" applyAlignment="1">
      <alignment vertical="center"/>
    </xf>
    <xf numFmtId="0" fontId="99" fillId="8" borderId="0" xfId="0" applyFont="1" applyFill="1" applyAlignment="1">
      <alignment horizontal="left" vertical="center"/>
    </xf>
    <xf numFmtId="0" fontId="104" fillId="24" borderId="16" xfId="3" applyFont="1" applyFill="1" applyBorder="1" applyAlignment="1">
      <alignment horizontal="center" vertical="center" wrapText="1" readingOrder="1"/>
    </xf>
    <xf numFmtId="0" fontId="106" fillId="24" borderId="16" xfId="3" applyFont="1" applyFill="1" applyBorder="1" applyAlignment="1">
      <alignment horizontal="center" vertical="center" wrapText="1" readingOrder="1"/>
    </xf>
    <xf numFmtId="0" fontId="107" fillId="0" borderId="16" xfId="3" applyFont="1" applyBorder="1" applyAlignment="1">
      <alignment vertical="center" wrapText="1" readingOrder="1"/>
    </xf>
    <xf numFmtId="0" fontId="107" fillId="0" borderId="16" xfId="3" applyFont="1" applyBorder="1" applyAlignment="1">
      <alignment horizontal="center" vertical="center" wrapText="1" readingOrder="1"/>
    </xf>
    <xf numFmtId="164" fontId="107" fillId="0" borderId="16" xfId="3" applyNumberFormat="1" applyFont="1" applyBorder="1" applyAlignment="1">
      <alignment horizontal="center" vertical="center" wrapText="1" readingOrder="1"/>
    </xf>
    <xf numFmtId="14" fontId="107" fillId="0" borderId="16" xfId="3" applyNumberFormat="1" applyFont="1" applyBorder="1" applyAlignment="1">
      <alignment vertical="center" wrapText="1" readingOrder="1"/>
    </xf>
    <xf numFmtId="164" fontId="107" fillId="0" borderId="16" xfId="3" applyNumberFormat="1" applyFont="1" applyBorder="1" applyAlignment="1">
      <alignment vertical="center" wrapText="1" readingOrder="1"/>
    </xf>
    <xf numFmtId="4" fontId="107" fillId="0" borderId="16" xfId="3" applyNumberFormat="1" applyFont="1" applyBorder="1" applyAlignment="1">
      <alignment vertical="center" wrapText="1" readingOrder="1"/>
    </xf>
    <xf numFmtId="0" fontId="107" fillId="2" borderId="16" xfId="3" applyFont="1" applyFill="1" applyBorder="1" applyAlignment="1">
      <alignment vertical="center" wrapText="1" readingOrder="1"/>
    </xf>
    <xf numFmtId="0" fontId="107" fillId="2" borderId="16" xfId="3" applyFont="1" applyFill="1" applyBorder="1" applyAlignment="1">
      <alignment horizontal="center" vertical="center" wrapText="1" readingOrder="1"/>
    </xf>
    <xf numFmtId="164" fontId="107" fillId="2" borderId="16" xfId="3" applyNumberFormat="1" applyFont="1" applyFill="1" applyBorder="1" applyAlignment="1">
      <alignment horizontal="center" vertical="center" wrapText="1" readingOrder="1"/>
    </xf>
    <xf numFmtId="4" fontId="107" fillId="2" borderId="16" xfId="3" applyNumberFormat="1" applyFont="1" applyFill="1" applyBorder="1" applyAlignment="1">
      <alignment vertical="center" wrapText="1" readingOrder="1"/>
    </xf>
    <xf numFmtId="0" fontId="103" fillId="2" borderId="0" xfId="2" applyFont="1" applyFill="1" applyAlignment="1">
      <alignment vertical="center"/>
    </xf>
    <xf numFmtId="14" fontId="107" fillId="2" borderId="16" xfId="3" applyNumberFormat="1" applyFont="1" applyFill="1" applyBorder="1" applyAlignment="1">
      <alignment vertical="center" wrapText="1" readingOrder="1"/>
    </xf>
    <xf numFmtId="14" fontId="107" fillId="0" borderId="16" xfId="3" applyNumberFormat="1" applyFont="1" applyBorder="1" applyAlignment="1">
      <alignment horizontal="center" vertical="center" wrapText="1" readingOrder="1"/>
    </xf>
    <xf numFmtId="164" fontId="107" fillId="0" borderId="16" xfId="3" applyNumberFormat="1" applyFont="1" applyBorder="1" applyAlignment="1">
      <alignment horizontal="right" vertical="center" wrapText="1" readingOrder="1"/>
    </xf>
    <xf numFmtId="49" fontId="109" fillId="8" borderId="0" xfId="0" applyNumberFormat="1" applyFont="1" applyFill="1" applyAlignment="1">
      <alignment horizontal="center" vertical="center"/>
    </xf>
    <xf numFmtId="0" fontId="109" fillId="8" borderId="0" xfId="0" applyFont="1" applyFill="1" applyAlignment="1">
      <alignment horizontal="center" vertical="center"/>
    </xf>
    <xf numFmtId="0" fontId="110" fillId="0" borderId="0" xfId="2" applyFont="1" applyAlignment="1">
      <alignment vertical="center"/>
    </xf>
    <xf numFmtId="0" fontId="105" fillId="0" borderId="16" xfId="3" applyFont="1" applyBorder="1" applyAlignment="1">
      <alignment vertical="center" wrapText="1" readingOrder="1"/>
    </xf>
    <xf numFmtId="0" fontId="105" fillId="0" borderId="16" xfId="3" applyFont="1" applyBorder="1" applyAlignment="1">
      <alignment horizontal="center" vertical="center" wrapText="1" readingOrder="1"/>
    </xf>
    <xf numFmtId="14" fontId="105" fillId="0" borderId="16" xfId="3" applyNumberFormat="1" applyFont="1" applyBorder="1" applyAlignment="1">
      <alignment horizontal="center" vertical="center" wrapText="1" readingOrder="1"/>
    </xf>
    <xf numFmtId="0" fontId="109" fillId="0" borderId="0" xfId="0" applyFont="1"/>
    <xf numFmtId="0" fontId="28" fillId="14" borderId="1" xfId="0" applyFont="1" applyFill="1" applyBorder="1" applyAlignment="1">
      <alignment vertical="center" wrapText="1"/>
    </xf>
    <xf numFmtId="0" fontId="0" fillId="14" borderId="1" xfId="0" applyFill="1" applyBorder="1" applyAlignment="1">
      <alignment horizontal="left"/>
    </xf>
    <xf numFmtId="14" fontId="0" fillId="14" borderId="1" xfId="0" applyNumberFormat="1" applyFill="1" applyBorder="1" applyAlignment="1">
      <alignment horizontal="left"/>
    </xf>
    <xf numFmtId="14" fontId="0" fillId="14" borderId="1" xfId="0" applyNumberFormat="1" applyFill="1" applyBorder="1" applyAlignment="1">
      <alignment horizontal="center"/>
    </xf>
    <xf numFmtId="0" fontId="0" fillId="14" borderId="1" xfId="0" applyFill="1" applyBorder="1" applyAlignment="1">
      <alignment horizontal="center"/>
    </xf>
    <xf numFmtId="49" fontId="0" fillId="14" borderId="1" xfId="0" applyNumberFormat="1" applyFill="1" applyBorder="1" applyAlignment="1">
      <alignment horizontal="center"/>
    </xf>
    <xf numFmtId="4" fontId="0" fillId="14" borderId="1" xfId="0" applyNumberFormat="1" applyFill="1" applyBorder="1" applyAlignment="1">
      <alignment horizontal="center"/>
    </xf>
    <xf numFmtId="3" fontId="0" fillId="14" borderId="1" xfId="0" applyNumberFormat="1" applyFill="1" applyBorder="1" applyAlignment="1">
      <alignment horizontal="center"/>
    </xf>
    <xf numFmtId="4" fontId="0" fillId="14" borderId="1" xfId="0" applyNumberFormat="1" applyFill="1" applyBorder="1" applyAlignment="1">
      <alignment horizontal="left"/>
    </xf>
    <xf numFmtId="0" fontId="0" fillId="14" borderId="0" xfId="0" applyFill="1"/>
    <xf numFmtId="49" fontId="105" fillId="0" borderId="16" xfId="4" applyNumberFormat="1" applyFont="1" applyBorder="1" applyAlignment="1">
      <alignment vertical="center" wrapText="1" readingOrder="1"/>
    </xf>
    <xf numFmtId="17" fontId="0" fillId="8" borderId="0" xfId="0" applyNumberFormat="1" applyFill="1" applyAlignment="1">
      <alignment vertical="center"/>
    </xf>
    <xf numFmtId="0" fontId="4" fillId="2" borderId="1" xfId="0" applyFont="1" applyFill="1" applyBorder="1" applyAlignment="1">
      <alignment vertical="center" wrapText="1"/>
    </xf>
    <xf numFmtId="0" fontId="96" fillId="25" borderId="1" xfId="0" applyFont="1" applyFill="1" applyBorder="1"/>
    <xf numFmtId="0" fontId="20" fillId="25" borderId="1" xfId="0" applyFont="1" applyFill="1" applyBorder="1" applyAlignment="1">
      <alignment vertical="center" wrapText="1"/>
    </xf>
    <xf numFmtId="0" fontId="21" fillId="25" borderId="1" xfId="0" applyFont="1" applyFill="1" applyBorder="1" applyAlignment="1">
      <alignment vertical="center" wrapText="1"/>
    </xf>
    <xf numFmtId="0" fontId="0" fillId="25" borderId="1" xfId="0" applyFill="1" applyBorder="1" applyAlignment="1">
      <alignment horizontal="left"/>
    </xf>
    <xf numFmtId="14" fontId="0" fillId="25" borderId="1" xfId="0" applyNumberFormat="1" applyFill="1" applyBorder="1" applyAlignment="1">
      <alignment horizontal="left"/>
    </xf>
    <xf numFmtId="14" fontId="0" fillId="25" borderId="1" xfId="0" applyNumberFormat="1" applyFill="1" applyBorder="1" applyAlignment="1">
      <alignment horizontal="center"/>
    </xf>
    <xf numFmtId="0" fontId="0" fillId="25" borderId="1" xfId="0" applyFill="1" applyBorder="1" applyAlignment="1">
      <alignment horizontal="center"/>
    </xf>
    <xf numFmtId="49" fontId="0" fillId="25" borderId="1" xfId="0" applyNumberFormat="1" applyFill="1" applyBorder="1" applyAlignment="1">
      <alignment horizontal="center"/>
    </xf>
    <xf numFmtId="4" fontId="0" fillId="25" borderId="1" xfId="0" applyNumberFormat="1" applyFill="1" applyBorder="1" applyAlignment="1">
      <alignment horizontal="center"/>
    </xf>
    <xf numFmtId="3" fontId="0" fillId="25" borderId="1" xfId="0" applyNumberFormat="1" applyFill="1" applyBorder="1" applyAlignment="1">
      <alignment horizontal="center"/>
    </xf>
    <xf numFmtId="4" fontId="96" fillId="25" borderId="1" xfId="0" applyNumberFormat="1" applyFont="1" applyFill="1" applyBorder="1" applyAlignment="1">
      <alignment horizontal="center"/>
    </xf>
    <xf numFmtId="4" fontId="0" fillId="25" borderId="1" xfId="0" applyNumberFormat="1" applyFill="1" applyBorder="1" applyAlignment="1">
      <alignment horizontal="left"/>
    </xf>
    <xf numFmtId="0" fontId="0" fillId="25" borderId="0" xfId="0" applyFill="1"/>
    <xf numFmtId="0" fontId="105" fillId="2" borderId="16" xfId="3" applyFont="1" applyFill="1" applyBorder="1" applyAlignment="1">
      <alignment vertical="center" wrapText="1" readingOrder="1"/>
    </xf>
    <xf numFmtId="49" fontId="105" fillId="2" borderId="16" xfId="3" applyNumberFormat="1" applyFont="1" applyFill="1" applyBorder="1" applyAlignment="1">
      <alignment horizontal="center" vertical="center" wrapText="1" readingOrder="1"/>
    </xf>
    <xf numFmtId="0" fontId="105" fillId="2" borderId="16" xfId="3" applyFont="1" applyFill="1" applyBorder="1" applyAlignment="1">
      <alignment horizontal="center" vertical="center" wrapText="1" readingOrder="1"/>
    </xf>
    <xf numFmtId="164" fontId="107" fillId="2" borderId="16" xfId="3" applyNumberFormat="1" applyFont="1" applyFill="1" applyBorder="1" applyAlignment="1">
      <alignment vertical="center" wrapText="1" readingOrder="1"/>
    </xf>
    <xf numFmtId="164" fontId="105" fillId="0" borderId="16" xfId="3" applyNumberFormat="1" applyFont="1" applyBorder="1" applyAlignment="1">
      <alignment horizontal="center" vertical="center" wrapText="1" readingOrder="1"/>
    </xf>
    <xf numFmtId="14" fontId="105" fillId="2" borderId="16" xfId="3" applyNumberFormat="1" applyFont="1" applyFill="1" applyBorder="1" applyAlignment="1">
      <alignment vertical="center" wrapText="1" readingOrder="1"/>
    </xf>
    <xf numFmtId="4" fontId="105" fillId="0" borderId="16" xfId="3" applyNumberFormat="1" applyFont="1" applyBorder="1" applyAlignment="1">
      <alignment vertical="center" wrapText="1" readingOrder="1"/>
    </xf>
    <xf numFmtId="0" fontId="114" fillId="0" borderId="18" xfId="0" applyFont="1" applyBorder="1" applyAlignment="1">
      <alignment horizontal="left" vertical="center" wrapText="1"/>
    </xf>
    <xf numFmtId="0" fontId="107" fillId="2" borderId="17" xfId="3" applyFont="1" applyFill="1" applyBorder="1" applyAlignment="1">
      <alignment vertical="center" wrapText="1" readingOrder="1"/>
    </xf>
    <xf numFmtId="0" fontId="109" fillId="2" borderId="0" xfId="0" applyFont="1" applyFill="1" applyAlignment="1">
      <alignment horizontal="left" wrapText="1"/>
    </xf>
    <xf numFmtId="14" fontId="105" fillId="2" borderId="16" xfId="3" applyNumberFormat="1" applyFont="1" applyFill="1" applyBorder="1" applyAlignment="1">
      <alignment horizontal="center" vertical="center" wrapText="1" readingOrder="1"/>
    </xf>
    <xf numFmtId="0" fontId="109" fillId="2" borderId="1" xfId="0" applyFont="1" applyFill="1" applyBorder="1" applyAlignment="1">
      <alignment horizontal="left" wrapText="1"/>
    </xf>
    <xf numFmtId="0" fontId="109" fillId="2" borderId="3" xfId="0" applyFont="1" applyFill="1" applyBorder="1" applyAlignment="1">
      <alignment horizontal="left" wrapText="1"/>
    </xf>
    <xf numFmtId="4" fontId="109" fillId="2" borderId="5" xfId="0" applyNumberFormat="1" applyFont="1" applyFill="1" applyBorder="1" applyAlignment="1">
      <alignment horizontal="left" wrapText="1"/>
    </xf>
    <xf numFmtId="164" fontId="107" fillId="2" borderId="16" xfId="3" applyNumberFormat="1" applyFont="1" applyFill="1" applyBorder="1" applyAlignment="1">
      <alignment horizontal="right" vertical="center" wrapText="1" readingOrder="1"/>
    </xf>
    <xf numFmtId="14" fontId="105" fillId="0" borderId="16" xfId="3" applyNumberFormat="1" applyFont="1" applyBorder="1" applyAlignment="1">
      <alignment vertical="center" wrapText="1" readingOrder="1"/>
    </xf>
    <xf numFmtId="0" fontId="3" fillId="2" borderId="1" xfId="0" applyFont="1" applyFill="1" applyBorder="1" applyAlignment="1">
      <alignment vertical="center" wrapText="1"/>
    </xf>
    <xf numFmtId="49" fontId="105" fillId="2" borderId="16" xfId="4" applyNumberFormat="1" applyFont="1" applyFill="1" applyBorder="1" applyAlignment="1">
      <alignment vertical="center" wrapText="1" readingOrder="1"/>
    </xf>
    <xf numFmtId="14" fontId="107" fillId="2" borderId="16" xfId="3" applyNumberFormat="1" applyFont="1" applyFill="1" applyBorder="1" applyAlignment="1">
      <alignment horizontal="left" vertical="center" wrapText="1" readingOrder="1"/>
    </xf>
    <xf numFmtId="164" fontId="105" fillId="0" borderId="16" xfId="3" applyNumberFormat="1" applyFont="1" applyBorder="1" applyAlignment="1">
      <alignment vertical="center" wrapText="1" readingOrder="1"/>
    </xf>
    <xf numFmtId="0" fontId="2" fillId="2" borderId="1" xfId="0" applyFont="1" applyFill="1" applyBorder="1" applyAlignment="1">
      <alignment vertical="center" wrapText="1"/>
    </xf>
    <xf numFmtId="0" fontId="0" fillId="26" borderId="0" xfId="0" applyFill="1" applyAlignment="1">
      <alignment horizontal="left" vertical="center"/>
    </xf>
    <xf numFmtId="17" fontId="91" fillId="26" borderId="0" xfId="0" applyNumberFormat="1" applyFont="1" applyFill="1" applyAlignment="1">
      <alignment vertical="center"/>
    </xf>
    <xf numFmtId="0" fontId="110" fillId="0" borderId="0" xfId="2" applyFont="1" applyAlignment="1">
      <alignment horizontal="center" vertical="center"/>
    </xf>
    <xf numFmtId="0" fontId="115" fillId="2" borderId="5" xfId="0" applyFont="1" applyFill="1" applyBorder="1"/>
    <xf numFmtId="49" fontId="105" fillId="2" borderId="16" xfId="3" applyNumberFormat="1" applyFont="1" applyFill="1" applyBorder="1" applyAlignment="1">
      <alignment vertical="center" wrapText="1" readingOrder="1"/>
    </xf>
    <xf numFmtId="49" fontId="115" fillId="2" borderId="5" xfId="0" applyNumberFormat="1" applyFont="1" applyFill="1" applyBorder="1"/>
    <xf numFmtId="0" fontId="107" fillId="2" borderId="20" xfId="3" applyFont="1" applyFill="1" applyBorder="1" applyAlignment="1">
      <alignment vertical="center" wrapText="1" readingOrder="1"/>
    </xf>
    <xf numFmtId="49" fontId="105" fillId="2" borderId="20" xfId="3" applyNumberFormat="1" applyFont="1" applyFill="1" applyBorder="1" applyAlignment="1">
      <alignment vertical="center" wrapText="1" readingOrder="1"/>
    </xf>
    <xf numFmtId="0" fontId="107" fillId="2" borderId="20" xfId="3" applyFont="1" applyFill="1" applyBorder="1" applyAlignment="1">
      <alignment horizontal="center" vertical="center" wrapText="1" readingOrder="1"/>
    </xf>
    <xf numFmtId="0" fontId="105" fillId="2" borderId="20" xfId="3" applyFont="1" applyFill="1" applyBorder="1" applyAlignment="1">
      <alignment vertical="center" wrapText="1" readingOrder="1"/>
    </xf>
    <xf numFmtId="164" fontId="107" fillId="2" borderId="20" xfId="3" applyNumberFormat="1" applyFont="1" applyFill="1" applyBorder="1" applyAlignment="1">
      <alignment horizontal="center" vertical="center" wrapText="1" readingOrder="1"/>
    </xf>
    <xf numFmtId="0" fontId="105" fillId="2" borderId="20" xfId="3" applyFont="1" applyFill="1" applyBorder="1" applyAlignment="1">
      <alignment horizontal="center" vertical="center" wrapText="1" readingOrder="1"/>
    </xf>
    <xf numFmtId="14" fontId="107" fillId="2" borderId="20" xfId="3" applyNumberFormat="1" applyFont="1" applyFill="1" applyBorder="1" applyAlignment="1">
      <alignment vertical="center" wrapText="1" readingOrder="1"/>
    </xf>
    <xf numFmtId="4" fontId="107" fillId="2" borderId="20" xfId="3" applyNumberFormat="1" applyFont="1" applyFill="1" applyBorder="1" applyAlignment="1">
      <alignment vertical="center" wrapText="1" readingOrder="1"/>
    </xf>
    <xf numFmtId="0" fontId="103" fillId="2" borderId="21" xfId="2" applyFont="1" applyFill="1" applyBorder="1" applyAlignment="1">
      <alignment vertical="center"/>
    </xf>
    <xf numFmtId="0" fontId="107" fillId="2" borderId="19" xfId="3" applyFont="1" applyFill="1" applyBorder="1" applyAlignment="1">
      <alignment vertical="center" wrapText="1" readingOrder="1"/>
    </xf>
    <xf numFmtId="49" fontId="105" fillId="2" borderId="19" xfId="3" applyNumberFormat="1" applyFont="1" applyFill="1" applyBorder="1" applyAlignment="1">
      <alignment vertical="center" wrapText="1" readingOrder="1"/>
    </xf>
    <xf numFmtId="0" fontId="107" fillId="2" borderId="19" xfId="3" applyFont="1" applyFill="1" applyBorder="1" applyAlignment="1">
      <alignment horizontal="center" vertical="center" wrapText="1" readingOrder="1"/>
    </xf>
    <xf numFmtId="0" fontId="105" fillId="2" borderId="19" xfId="3" applyFont="1" applyFill="1" applyBorder="1" applyAlignment="1">
      <alignment vertical="center" wrapText="1" readingOrder="1"/>
    </xf>
    <xf numFmtId="164" fontId="107" fillId="2" borderId="19" xfId="3" applyNumberFormat="1" applyFont="1" applyFill="1" applyBorder="1" applyAlignment="1">
      <alignment horizontal="center" vertical="center" wrapText="1" readingOrder="1"/>
    </xf>
    <xf numFmtId="0" fontId="105" fillId="2" borderId="19" xfId="3" applyFont="1" applyFill="1" applyBorder="1" applyAlignment="1">
      <alignment horizontal="center" vertical="center" wrapText="1" readingOrder="1"/>
    </xf>
    <xf numFmtId="14" fontId="107" fillId="2" borderId="19" xfId="3" applyNumberFormat="1" applyFont="1" applyFill="1" applyBorder="1" applyAlignment="1">
      <alignment vertical="center" wrapText="1" readingOrder="1"/>
    </xf>
    <xf numFmtId="4" fontId="107" fillId="2" borderId="19" xfId="3" applyNumberFormat="1" applyFont="1" applyFill="1" applyBorder="1" applyAlignment="1">
      <alignment vertical="center" wrapText="1" readingOrder="1"/>
    </xf>
    <xf numFmtId="164" fontId="105" fillId="2" borderId="16" xfId="3" applyNumberFormat="1" applyFont="1" applyFill="1" applyBorder="1" applyAlignment="1">
      <alignment horizontal="center" vertical="center" wrapText="1" readingOrder="1"/>
    </xf>
    <xf numFmtId="4" fontId="105" fillId="2" borderId="16" xfId="3" applyNumberFormat="1" applyFont="1" applyFill="1" applyBorder="1" applyAlignment="1">
      <alignment vertical="center" wrapText="1" readingOrder="1"/>
    </xf>
    <xf numFmtId="0" fontId="114" fillId="2" borderId="18" xfId="0" applyFont="1" applyFill="1" applyBorder="1" applyAlignment="1">
      <alignment horizontal="left" vertical="center" wrapText="1"/>
    </xf>
    <xf numFmtId="17" fontId="105" fillId="0" borderId="16" xfId="3" applyNumberFormat="1" applyFont="1" applyBorder="1" applyAlignment="1">
      <alignment vertical="center" wrapText="1" readingOrder="1"/>
    </xf>
    <xf numFmtId="0" fontId="97" fillId="2" borderId="0" xfId="0" applyFont="1" applyFill="1" applyAlignment="1">
      <alignment horizontal="left" wrapText="1"/>
    </xf>
    <xf numFmtId="0" fontId="107" fillId="0" borderId="16" xfId="3" applyFont="1" applyBorder="1" applyAlignment="1">
      <alignment vertical="center" wrapText="1" readingOrder="1"/>
    </xf>
    <xf numFmtId="0" fontId="108" fillId="0" borderId="16" xfId="3" applyFont="1" applyBorder="1" applyAlignment="1">
      <alignment vertical="center" wrapText="1"/>
    </xf>
    <xf numFmtId="0" fontId="104" fillId="24" borderId="16" xfId="3" applyFont="1" applyFill="1" applyBorder="1" applyAlignment="1">
      <alignment horizontal="center" vertical="center" wrapText="1" readingOrder="1"/>
    </xf>
    <xf numFmtId="0" fontId="103" fillId="8" borderId="16" xfId="3" applyFont="1" applyFill="1" applyBorder="1" applyAlignment="1">
      <alignment vertical="center" wrapText="1"/>
    </xf>
    <xf numFmtId="0" fontId="97" fillId="2" borderId="0" xfId="0" applyFont="1" applyFill="1" applyAlignment="1">
      <alignment horizontal="left" vertical="center" wrapText="1"/>
    </xf>
    <xf numFmtId="0" fontId="107" fillId="2" borderId="16" xfId="3" applyFont="1" applyFill="1" applyBorder="1" applyAlignment="1">
      <alignment vertical="center" wrapText="1" readingOrder="1"/>
    </xf>
    <xf numFmtId="0" fontId="108" fillId="2" borderId="16" xfId="3" applyFont="1" applyFill="1" applyBorder="1" applyAlignment="1">
      <alignment vertical="center" wrapText="1"/>
    </xf>
    <xf numFmtId="0" fontId="105" fillId="0" borderId="16" xfId="3" applyFont="1" applyBorder="1" applyAlignment="1">
      <alignment vertical="center" wrapText="1" readingOrder="1"/>
    </xf>
    <xf numFmtId="0" fontId="104" fillId="0" borderId="0" xfId="3" applyFont="1" applyAlignment="1">
      <alignment vertical="center" wrapText="1" readingOrder="1"/>
    </xf>
    <xf numFmtId="0" fontId="103" fillId="0" borderId="0" xfId="2" applyFont="1" applyAlignment="1">
      <alignment vertical="center"/>
    </xf>
    <xf numFmtId="0" fontId="105" fillId="21" borderId="0" xfId="3" applyFont="1" applyFill="1" applyAlignment="1">
      <alignment vertical="center" wrapText="1" readingOrder="1"/>
    </xf>
    <xf numFmtId="0" fontId="105" fillId="2" borderId="16" xfId="3" applyFont="1" applyFill="1" applyBorder="1" applyAlignment="1">
      <alignment vertical="center" wrapText="1" readingOrder="1"/>
    </xf>
    <xf numFmtId="0" fontId="107" fillId="2" borderId="20" xfId="3" applyFont="1" applyFill="1" applyBorder="1" applyAlignment="1">
      <alignment vertical="center" wrapText="1" readingOrder="1"/>
    </xf>
    <xf numFmtId="0" fontId="108" fillId="2" borderId="20" xfId="3" applyFont="1" applyFill="1" applyBorder="1" applyAlignment="1">
      <alignment vertical="center" wrapText="1"/>
    </xf>
    <xf numFmtId="0" fontId="107" fillId="2" borderId="19" xfId="3" applyFont="1" applyFill="1" applyBorder="1" applyAlignment="1">
      <alignment vertical="center" wrapText="1" readingOrder="1"/>
    </xf>
    <xf numFmtId="0" fontId="108" fillId="2" borderId="19" xfId="3" applyFont="1" applyFill="1" applyBorder="1" applyAlignment="1">
      <alignment vertical="center" wrapText="1"/>
    </xf>
  </cellXfs>
  <cellStyles count="6">
    <cellStyle name="Hiperveza" xfId="1" builtinId="8"/>
    <cellStyle name="Normal" xfId="3"/>
    <cellStyle name="Normalno" xfId="0" builtinId="0"/>
    <cellStyle name="Normalno 2" xfId="2"/>
    <cellStyle name="Normalno 3" xfId="5"/>
    <cellStyle name="Valuta" xfId="4" builtinId="4"/>
  </cellStyles>
  <dxfs count="15">
    <dxf>
      <fill>
        <patternFill>
          <bgColor theme="9" tint="0.59996337778862885"/>
        </patternFill>
      </fill>
    </dxf>
    <dxf>
      <font>
        <color rgb="FFFF0000"/>
      </font>
      <fill>
        <patternFill>
          <bgColor theme="9" tint="0.59996337778862885"/>
        </patternFill>
      </fill>
    </dxf>
    <dxf>
      <fill>
        <patternFill>
          <bgColor theme="9" tint="0.59996337778862885"/>
        </patternFill>
      </fill>
    </dxf>
    <dxf>
      <font>
        <color rgb="FFFF0000"/>
      </font>
      <fill>
        <patternFill>
          <bgColor theme="9" tint="0.59996337778862885"/>
        </patternFill>
      </fill>
    </dxf>
    <dxf>
      <fill>
        <patternFill>
          <bgColor theme="9" tint="0.79998168889431442"/>
        </patternFill>
      </fill>
    </dxf>
    <dxf>
      <fill>
        <patternFill>
          <bgColor theme="6" tint="0.59996337778862885"/>
        </patternFill>
      </fill>
    </dxf>
    <dxf>
      <fill>
        <patternFill>
          <bgColor theme="5" tint="0.59996337778862885"/>
        </patternFill>
      </fill>
    </dxf>
    <dxf>
      <fill>
        <patternFill>
          <bgColor theme="6" tint="0.59996337778862885"/>
        </patternFill>
      </fill>
    </dxf>
    <dxf>
      <fill>
        <patternFill>
          <bgColor theme="5" tint="0.59996337778862885"/>
        </patternFill>
      </fill>
    </dxf>
    <dxf>
      <fill>
        <patternFill>
          <bgColor theme="6" tint="0.59996337778862885"/>
        </patternFill>
      </fill>
    </dxf>
    <dxf>
      <fill>
        <patternFill>
          <bgColor theme="5" tint="0.59996337778862885"/>
        </patternFill>
      </fill>
    </dxf>
    <dxf>
      <fill>
        <patternFill>
          <bgColor theme="6" tint="0.59996337778862885"/>
        </patternFill>
      </fill>
    </dxf>
    <dxf>
      <fill>
        <patternFill>
          <bgColor theme="5" tint="0.59996337778862885"/>
        </patternFill>
      </fill>
    </dxf>
    <dxf>
      <fill>
        <patternFill>
          <bgColor theme="6" tint="0.59996337778862885"/>
        </patternFill>
      </fill>
    </dxf>
    <dxf>
      <fill>
        <patternFill>
          <bgColor theme="5"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letilovic\Desktop\2020\01%20NABAVA\01%20PLAN%20NABAVE\EOJN%20Plan%20nabave%202019.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GISTAR%20UGOVORA%2003.07.2024.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GISTAR%20UGOVORA%2009.09.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DACI"/>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DACI"/>
    </sheetNames>
    <sheetDataSet>
      <sheetData sheetId="0"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ordana.vrdoljak@split.h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gordana.dujic@split.hr"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C4:I106"/>
  <sheetViews>
    <sheetView topLeftCell="A43" workbookViewId="0">
      <selection activeCell="D60" sqref="D60"/>
    </sheetView>
  </sheetViews>
  <sheetFormatPr defaultRowHeight="15" x14ac:dyDescent="0.25"/>
  <cols>
    <col min="1" max="2" width="9.140625" style="1" customWidth="1"/>
    <col min="3" max="3" width="3" style="1" customWidth="1"/>
    <col min="4" max="4" width="37.85546875" style="1" customWidth="1"/>
    <col min="5" max="5" width="18.5703125" style="1" customWidth="1"/>
    <col min="6" max="6" width="23.140625" style="1" customWidth="1"/>
    <col min="7" max="7" width="20.140625" style="1" customWidth="1"/>
    <col min="8" max="8" width="20.42578125" style="1" customWidth="1"/>
    <col min="9" max="9" width="27.5703125" style="1" customWidth="1"/>
    <col min="10" max="16384" width="9.140625" style="1"/>
  </cols>
  <sheetData>
    <row r="4" spans="3:9" x14ac:dyDescent="0.25">
      <c r="C4" s="3" t="s">
        <v>3</v>
      </c>
      <c r="D4" s="6" t="s">
        <v>0</v>
      </c>
      <c r="E4" s="6" t="s">
        <v>1</v>
      </c>
      <c r="F4" s="6" t="s">
        <v>26</v>
      </c>
      <c r="G4" s="3" t="s">
        <v>30</v>
      </c>
      <c r="H4" s="3" t="s">
        <v>5</v>
      </c>
      <c r="I4" s="3" t="s">
        <v>2</v>
      </c>
    </row>
    <row r="5" spans="3:9" x14ac:dyDescent="0.25">
      <c r="C5" s="5">
        <v>1</v>
      </c>
      <c r="D5" s="7" t="s">
        <v>14</v>
      </c>
      <c r="E5" s="7" t="s">
        <v>33</v>
      </c>
      <c r="F5" s="4" t="s">
        <v>41</v>
      </c>
      <c r="G5" s="10" t="s">
        <v>57</v>
      </c>
      <c r="H5" s="2" t="s">
        <v>58</v>
      </c>
      <c r="I5" s="2"/>
    </row>
    <row r="6" spans="3:9" x14ac:dyDescent="0.25">
      <c r="C6" s="5">
        <f>C5+1</f>
        <v>2</v>
      </c>
      <c r="D6" s="11" t="s">
        <v>28</v>
      </c>
      <c r="E6" s="12" t="s">
        <v>15</v>
      </c>
      <c r="F6" s="13" t="s">
        <v>29</v>
      </c>
      <c r="G6" s="14" t="s">
        <v>57</v>
      </c>
      <c r="H6" s="12" t="s">
        <v>58</v>
      </c>
      <c r="I6" s="2"/>
    </row>
    <row r="7" spans="3:9" x14ac:dyDescent="0.25">
      <c r="C7" s="5">
        <f>C6+1</f>
        <v>3</v>
      </c>
      <c r="D7" s="11" t="s">
        <v>27</v>
      </c>
      <c r="E7" s="12" t="s">
        <v>15</v>
      </c>
      <c r="F7" s="13" t="s">
        <v>29</v>
      </c>
      <c r="G7" s="14" t="s">
        <v>57</v>
      </c>
      <c r="H7" s="12" t="s">
        <v>58</v>
      </c>
      <c r="I7" s="2"/>
    </row>
    <row r="8" spans="3:9" x14ac:dyDescent="0.25">
      <c r="C8" s="2">
        <f>C7+1</f>
        <v>4</v>
      </c>
      <c r="D8" s="15" t="s">
        <v>28</v>
      </c>
      <c r="E8" s="16" t="s">
        <v>31</v>
      </c>
      <c r="F8" s="16" t="s">
        <v>32</v>
      </c>
      <c r="G8" s="17" t="s">
        <v>57</v>
      </c>
      <c r="H8" s="18" t="s">
        <v>58</v>
      </c>
      <c r="I8" s="2"/>
    </row>
    <row r="9" spans="3:9" x14ac:dyDescent="0.25">
      <c r="C9" s="2">
        <v>5</v>
      </c>
      <c r="D9" s="15" t="s">
        <v>27</v>
      </c>
      <c r="E9" s="16" t="s">
        <v>31</v>
      </c>
      <c r="F9" s="16" t="s">
        <v>32</v>
      </c>
      <c r="G9" s="17" t="s">
        <v>57</v>
      </c>
      <c r="H9" s="18" t="s">
        <v>58</v>
      </c>
      <c r="I9" s="2"/>
    </row>
    <row r="10" spans="3:9" x14ac:dyDescent="0.25">
      <c r="C10" s="8">
        <v>6</v>
      </c>
      <c r="D10" s="8" t="s">
        <v>16</v>
      </c>
      <c r="E10" s="8" t="s">
        <v>17</v>
      </c>
      <c r="F10" s="9" t="s">
        <v>34</v>
      </c>
      <c r="G10" s="10" t="s">
        <v>57</v>
      </c>
      <c r="H10" s="2" t="s">
        <v>58</v>
      </c>
      <c r="I10" s="8"/>
    </row>
    <row r="11" spans="3:9" x14ac:dyDescent="0.25">
      <c r="C11" s="8">
        <v>7</v>
      </c>
      <c r="D11" s="8" t="s">
        <v>35</v>
      </c>
      <c r="E11" s="8" t="s">
        <v>18</v>
      </c>
      <c r="F11" s="9" t="s">
        <v>36</v>
      </c>
      <c r="G11" s="10" t="s">
        <v>57</v>
      </c>
      <c r="H11" s="2" t="s">
        <v>58</v>
      </c>
      <c r="I11" s="8"/>
    </row>
    <row r="12" spans="3:9" x14ac:dyDescent="0.25">
      <c r="C12" s="2">
        <f>C11+1</f>
        <v>8</v>
      </c>
      <c r="D12" s="19" t="s">
        <v>37</v>
      </c>
      <c r="E12" s="19" t="s">
        <v>19</v>
      </c>
      <c r="F12" s="19" t="s">
        <v>32</v>
      </c>
      <c r="G12" s="20" t="s">
        <v>57</v>
      </c>
      <c r="H12" s="19" t="s">
        <v>58</v>
      </c>
      <c r="I12" s="2"/>
    </row>
    <row r="13" spans="3:9" x14ac:dyDescent="0.25">
      <c r="C13" s="2">
        <v>8</v>
      </c>
      <c r="D13" s="19" t="s">
        <v>38</v>
      </c>
      <c r="E13" s="19" t="s">
        <v>19</v>
      </c>
      <c r="F13" s="19" t="s">
        <v>32</v>
      </c>
      <c r="G13" s="20" t="s">
        <v>57</v>
      </c>
      <c r="H13" s="19" t="s">
        <v>58</v>
      </c>
      <c r="I13" s="2"/>
    </row>
    <row r="14" spans="3:9" x14ac:dyDescent="0.25">
      <c r="C14" s="8">
        <v>9</v>
      </c>
      <c r="D14" s="2" t="s">
        <v>20</v>
      </c>
      <c r="E14" s="2" t="s">
        <v>21</v>
      </c>
      <c r="F14" s="2" t="s">
        <v>32</v>
      </c>
      <c r="G14" s="10" t="s">
        <v>57</v>
      </c>
      <c r="H14" s="2" t="s">
        <v>58</v>
      </c>
      <c r="I14" s="2"/>
    </row>
    <row r="15" spans="3:9" x14ac:dyDescent="0.25">
      <c r="C15" s="8">
        <v>10</v>
      </c>
      <c r="D15" s="21" t="s">
        <v>39</v>
      </c>
      <c r="E15" s="21" t="s">
        <v>42</v>
      </c>
      <c r="F15" s="21" t="s">
        <v>32</v>
      </c>
      <c r="G15" s="22" t="s">
        <v>57</v>
      </c>
      <c r="H15" s="21" t="s">
        <v>58</v>
      </c>
      <c r="I15" s="2"/>
    </row>
    <row r="16" spans="3:9" x14ac:dyDescent="0.25">
      <c r="C16" s="2">
        <f>C15+1</f>
        <v>11</v>
      </c>
      <c r="D16" s="21" t="s">
        <v>40</v>
      </c>
      <c r="E16" s="21" t="s">
        <v>42</v>
      </c>
      <c r="F16" s="21" t="s">
        <v>32</v>
      </c>
      <c r="G16" s="22" t="s">
        <v>57</v>
      </c>
      <c r="H16" s="21" t="s">
        <v>58</v>
      </c>
      <c r="I16" s="2"/>
    </row>
    <row r="17" spans="3:9" x14ac:dyDescent="0.25">
      <c r="C17" s="2">
        <v>11</v>
      </c>
      <c r="D17" s="23" t="s">
        <v>4</v>
      </c>
      <c r="E17" s="23" t="s">
        <v>44</v>
      </c>
      <c r="F17" s="23" t="s">
        <v>45</v>
      </c>
      <c r="G17" s="24" t="s">
        <v>57</v>
      </c>
      <c r="H17" s="23" t="s">
        <v>58</v>
      </c>
      <c r="I17" s="2"/>
    </row>
    <row r="18" spans="3:9" x14ac:dyDescent="0.25">
      <c r="C18" s="8">
        <v>12</v>
      </c>
      <c r="D18" s="23" t="s">
        <v>43</v>
      </c>
      <c r="E18" s="23" t="s">
        <v>44</v>
      </c>
      <c r="F18" s="23" t="s">
        <v>45</v>
      </c>
      <c r="G18" s="24" t="s">
        <v>57</v>
      </c>
      <c r="H18" s="23" t="s">
        <v>58</v>
      </c>
      <c r="I18" s="2"/>
    </row>
    <row r="19" spans="3:9" x14ac:dyDescent="0.25">
      <c r="C19" s="8">
        <v>13</v>
      </c>
      <c r="D19" s="41" t="s">
        <v>22</v>
      </c>
      <c r="E19" s="41" t="s">
        <v>23</v>
      </c>
      <c r="F19" s="42" t="s">
        <v>46</v>
      </c>
      <c r="G19" s="43" t="s">
        <v>57</v>
      </c>
      <c r="H19" s="41" t="s">
        <v>58</v>
      </c>
      <c r="I19" s="2"/>
    </row>
    <row r="20" spans="3:9" x14ac:dyDescent="0.25">
      <c r="C20" s="2">
        <f>C19+1</f>
        <v>14</v>
      </c>
      <c r="D20" s="44" t="s">
        <v>24</v>
      </c>
      <c r="E20" s="44" t="s">
        <v>25</v>
      </c>
      <c r="F20" s="45" t="s">
        <v>46</v>
      </c>
      <c r="G20" s="46" t="s">
        <v>57</v>
      </c>
      <c r="H20" s="44" t="s">
        <v>58</v>
      </c>
      <c r="I20" s="2"/>
    </row>
    <row r="21" spans="3:9" x14ac:dyDescent="0.25">
      <c r="C21" s="2">
        <v>14</v>
      </c>
      <c r="D21" s="25" t="s">
        <v>47</v>
      </c>
      <c r="E21" s="25" t="s">
        <v>49</v>
      </c>
      <c r="F21" s="26" t="s">
        <v>50</v>
      </c>
      <c r="G21" s="27" t="s">
        <v>57</v>
      </c>
      <c r="H21" s="25" t="s">
        <v>58</v>
      </c>
      <c r="I21" s="2"/>
    </row>
    <row r="22" spans="3:9" x14ac:dyDescent="0.25">
      <c r="C22" s="8">
        <v>15</v>
      </c>
      <c r="D22" s="25" t="s">
        <v>48</v>
      </c>
      <c r="E22" s="25" t="s">
        <v>49</v>
      </c>
      <c r="F22" s="26" t="s">
        <v>50</v>
      </c>
      <c r="G22" s="27" t="s">
        <v>57</v>
      </c>
      <c r="H22" s="25" t="s">
        <v>58</v>
      </c>
      <c r="I22" s="2"/>
    </row>
    <row r="23" spans="3:9" x14ac:dyDescent="0.25">
      <c r="C23" s="8">
        <v>16</v>
      </c>
      <c r="D23" s="25" t="s">
        <v>51</v>
      </c>
      <c r="E23" s="25" t="s">
        <v>49</v>
      </c>
      <c r="F23" s="26" t="s">
        <v>56</v>
      </c>
      <c r="G23" s="27" t="s">
        <v>57</v>
      </c>
      <c r="H23" s="25" t="s">
        <v>58</v>
      </c>
      <c r="I23" s="2"/>
    </row>
    <row r="24" spans="3:9" x14ac:dyDescent="0.25">
      <c r="C24" s="2">
        <f>C23+1</f>
        <v>17</v>
      </c>
      <c r="D24" s="25" t="s">
        <v>52</v>
      </c>
      <c r="E24" s="25" t="s">
        <v>49</v>
      </c>
      <c r="F24" s="26" t="s">
        <v>56</v>
      </c>
      <c r="G24" s="27" t="s">
        <v>57</v>
      </c>
      <c r="H24" s="25" t="s">
        <v>58</v>
      </c>
      <c r="I24" s="2"/>
    </row>
    <row r="25" spans="3:9" x14ac:dyDescent="0.25">
      <c r="C25" s="2">
        <v>17</v>
      </c>
      <c r="D25" s="25" t="s">
        <v>55</v>
      </c>
      <c r="E25" s="25" t="s">
        <v>49</v>
      </c>
      <c r="F25" s="26" t="s">
        <v>56</v>
      </c>
      <c r="G25" s="27" t="s">
        <v>57</v>
      </c>
      <c r="H25" s="25" t="s">
        <v>58</v>
      </c>
      <c r="I25" s="2"/>
    </row>
    <row r="26" spans="3:9" x14ac:dyDescent="0.25">
      <c r="C26" s="8">
        <v>18</v>
      </c>
      <c r="D26" s="25" t="s">
        <v>53</v>
      </c>
      <c r="E26" s="25" t="s">
        <v>49</v>
      </c>
      <c r="F26" s="26" t="s">
        <v>56</v>
      </c>
      <c r="G26" s="27" t="s">
        <v>57</v>
      </c>
      <c r="H26" s="25" t="s">
        <v>58</v>
      </c>
      <c r="I26" s="2"/>
    </row>
    <row r="27" spans="3:9" x14ac:dyDescent="0.25">
      <c r="C27" s="8">
        <v>19</v>
      </c>
      <c r="D27" s="25" t="s">
        <v>54</v>
      </c>
      <c r="E27" s="25" t="s">
        <v>49</v>
      </c>
      <c r="F27" s="26" t="s">
        <v>56</v>
      </c>
      <c r="G27" s="27" t="s">
        <v>57</v>
      </c>
      <c r="H27" s="25" t="s">
        <v>58</v>
      </c>
      <c r="I27" s="2"/>
    </row>
    <row r="28" spans="3:9" x14ac:dyDescent="0.25">
      <c r="C28" s="2">
        <f>C27+1</f>
        <v>20</v>
      </c>
      <c r="D28" s="25" t="s">
        <v>53</v>
      </c>
      <c r="E28" s="25" t="s">
        <v>49</v>
      </c>
      <c r="F28" s="26" t="s">
        <v>59</v>
      </c>
      <c r="G28" s="27" t="s">
        <v>57</v>
      </c>
      <c r="H28" s="25" t="s">
        <v>58</v>
      </c>
      <c r="I28" s="2"/>
    </row>
    <row r="29" spans="3:9" x14ac:dyDescent="0.25">
      <c r="C29" s="2">
        <v>20</v>
      </c>
      <c r="D29" s="25" t="s">
        <v>60</v>
      </c>
      <c r="E29" s="25" t="s">
        <v>49</v>
      </c>
      <c r="F29" s="26" t="s">
        <v>59</v>
      </c>
      <c r="G29" s="27" t="s">
        <v>57</v>
      </c>
      <c r="H29" s="25" t="s">
        <v>58</v>
      </c>
      <c r="I29" s="2"/>
    </row>
    <row r="30" spans="3:9" x14ac:dyDescent="0.25">
      <c r="C30" s="8">
        <v>21</v>
      </c>
      <c r="D30" s="25" t="s">
        <v>61</v>
      </c>
      <c r="E30" s="25" t="s">
        <v>49</v>
      </c>
      <c r="F30" s="26" t="s">
        <v>59</v>
      </c>
      <c r="G30" s="27" t="s">
        <v>57</v>
      </c>
      <c r="H30" s="25" t="s">
        <v>58</v>
      </c>
      <c r="I30" s="2"/>
    </row>
    <row r="31" spans="3:9" x14ac:dyDescent="0.25">
      <c r="C31" s="2">
        <v>22</v>
      </c>
      <c r="D31" s="25" t="s">
        <v>62</v>
      </c>
      <c r="E31" s="25" t="s">
        <v>49</v>
      </c>
      <c r="F31" s="25" t="s">
        <v>63</v>
      </c>
      <c r="G31" s="27" t="s">
        <v>57</v>
      </c>
      <c r="H31" s="25" t="s">
        <v>58</v>
      </c>
      <c r="I31" s="2"/>
    </row>
    <row r="32" spans="3:9" x14ac:dyDescent="0.25">
      <c r="C32" s="2">
        <v>23</v>
      </c>
      <c r="D32" s="25" t="s">
        <v>64</v>
      </c>
      <c r="E32" s="25" t="s">
        <v>49</v>
      </c>
      <c r="F32" s="25" t="s">
        <v>63</v>
      </c>
      <c r="G32" s="27" t="s">
        <v>57</v>
      </c>
      <c r="H32" s="25" t="s">
        <v>58</v>
      </c>
      <c r="I32" s="2"/>
    </row>
    <row r="33" spans="3:9" x14ac:dyDescent="0.25">
      <c r="C33" s="2">
        <v>24</v>
      </c>
      <c r="D33" s="25" t="s">
        <v>65</v>
      </c>
      <c r="E33" s="25" t="s">
        <v>49</v>
      </c>
      <c r="F33" s="25" t="s">
        <v>63</v>
      </c>
      <c r="G33" s="27" t="s">
        <v>57</v>
      </c>
      <c r="H33" s="25" t="s">
        <v>58</v>
      </c>
      <c r="I33" s="2"/>
    </row>
    <row r="34" spans="3:9" x14ac:dyDescent="0.25">
      <c r="C34" s="2">
        <v>25</v>
      </c>
      <c r="D34" s="25" t="s">
        <v>66</v>
      </c>
      <c r="E34" s="25" t="s">
        <v>49</v>
      </c>
      <c r="F34" s="25" t="s">
        <v>63</v>
      </c>
      <c r="G34" s="27" t="s">
        <v>57</v>
      </c>
      <c r="H34" s="25" t="s">
        <v>58</v>
      </c>
      <c r="I34" s="2"/>
    </row>
    <row r="35" spans="3:9" x14ac:dyDescent="0.25">
      <c r="C35" s="2">
        <v>26</v>
      </c>
      <c r="D35" s="25" t="s">
        <v>67</v>
      </c>
      <c r="E35" s="25" t="s">
        <v>49</v>
      </c>
      <c r="F35" s="25" t="s">
        <v>63</v>
      </c>
      <c r="G35" s="27" t="s">
        <v>57</v>
      </c>
      <c r="H35" s="25" t="s">
        <v>58</v>
      </c>
      <c r="I35" s="2"/>
    </row>
    <row r="36" spans="3:9" x14ac:dyDescent="0.25">
      <c r="C36" s="2">
        <v>27</v>
      </c>
      <c r="D36" s="25" t="s">
        <v>68</v>
      </c>
      <c r="E36" s="25" t="s">
        <v>49</v>
      </c>
      <c r="F36" s="25" t="s">
        <v>63</v>
      </c>
      <c r="G36" s="27" t="s">
        <v>57</v>
      </c>
      <c r="H36" s="25" t="s">
        <v>58</v>
      </c>
      <c r="I36" s="2"/>
    </row>
    <row r="37" spans="3:9" x14ac:dyDescent="0.25">
      <c r="C37" s="2">
        <v>28</v>
      </c>
      <c r="D37" s="25" t="s">
        <v>69</v>
      </c>
      <c r="E37" s="25" t="s">
        <v>49</v>
      </c>
      <c r="F37" s="25" t="s">
        <v>63</v>
      </c>
      <c r="G37" s="27" t="s">
        <v>57</v>
      </c>
      <c r="H37" s="25" t="s">
        <v>58</v>
      </c>
      <c r="I37" s="2"/>
    </row>
    <row r="38" spans="3:9" x14ac:dyDescent="0.25">
      <c r="C38" s="2">
        <v>29</v>
      </c>
      <c r="D38" s="25" t="s">
        <v>70</v>
      </c>
      <c r="E38" s="25" t="s">
        <v>49</v>
      </c>
      <c r="F38" s="25" t="s">
        <v>63</v>
      </c>
      <c r="G38" s="27" t="s">
        <v>57</v>
      </c>
      <c r="H38" s="25" t="s">
        <v>58</v>
      </c>
      <c r="I38" s="2"/>
    </row>
    <row r="39" spans="3:9" x14ac:dyDescent="0.25">
      <c r="C39" s="2">
        <v>30</v>
      </c>
      <c r="D39" s="25" t="s">
        <v>93</v>
      </c>
      <c r="E39" s="25" t="s">
        <v>49</v>
      </c>
      <c r="F39" s="25" t="s">
        <v>63</v>
      </c>
      <c r="G39" s="27" t="s">
        <v>57</v>
      </c>
      <c r="H39" s="25" t="s">
        <v>58</v>
      </c>
      <c r="I39" s="2"/>
    </row>
    <row r="40" spans="3:9" x14ac:dyDescent="0.25">
      <c r="C40" s="2">
        <v>31</v>
      </c>
      <c r="D40" s="25" t="s">
        <v>71</v>
      </c>
      <c r="E40" s="25" t="s">
        <v>49</v>
      </c>
      <c r="F40" s="25" t="s">
        <v>63</v>
      </c>
      <c r="G40" s="27" t="s">
        <v>57</v>
      </c>
      <c r="H40" s="25" t="s">
        <v>58</v>
      </c>
      <c r="I40" s="2"/>
    </row>
    <row r="41" spans="3:9" x14ac:dyDescent="0.25">
      <c r="C41" s="2">
        <v>32</v>
      </c>
      <c r="D41" s="25" t="s">
        <v>72</v>
      </c>
      <c r="E41" s="25" t="s">
        <v>49</v>
      </c>
      <c r="F41" s="25" t="s">
        <v>63</v>
      </c>
      <c r="G41" s="27" t="s">
        <v>57</v>
      </c>
      <c r="H41" s="25" t="s">
        <v>58</v>
      </c>
      <c r="I41" s="2"/>
    </row>
    <row r="42" spans="3:9" x14ac:dyDescent="0.25">
      <c r="C42" s="2">
        <v>33</v>
      </c>
      <c r="D42" s="25" t="s">
        <v>73</v>
      </c>
      <c r="E42" s="25" t="s">
        <v>49</v>
      </c>
      <c r="F42" s="25" t="s">
        <v>63</v>
      </c>
      <c r="G42" s="27" t="s">
        <v>57</v>
      </c>
      <c r="H42" s="25" t="s">
        <v>58</v>
      </c>
      <c r="I42" s="2"/>
    </row>
    <row r="43" spans="3:9" x14ac:dyDescent="0.25">
      <c r="C43" s="2">
        <v>34</v>
      </c>
      <c r="D43" s="25" t="s">
        <v>74</v>
      </c>
      <c r="E43" s="25" t="s">
        <v>49</v>
      </c>
      <c r="F43" s="25" t="s">
        <v>63</v>
      </c>
      <c r="G43" s="27" t="s">
        <v>57</v>
      </c>
      <c r="H43" s="25" t="s">
        <v>58</v>
      </c>
      <c r="I43" s="2"/>
    </row>
    <row r="44" spans="3:9" x14ac:dyDescent="0.25">
      <c r="C44" s="2">
        <v>35</v>
      </c>
      <c r="D44" s="25" t="s">
        <v>75</v>
      </c>
      <c r="E44" s="25" t="s">
        <v>49</v>
      </c>
      <c r="F44" s="25" t="s">
        <v>63</v>
      </c>
      <c r="G44" s="27" t="s">
        <v>57</v>
      </c>
      <c r="H44" s="25" t="s">
        <v>58</v>
      </c>
      <c r="I44" s="2"/>
    </row>
    <row r="45" spans="3:9" x14ac:dyDescent="0.25">
      <c r="C45" s="2">
        <v>36</v>
      </c>
      <c r="D45" s="25" t="s">
        <v>76</v>
      </c>
      <c r="E45" s="25" t="s">
        <v>49</v>
      </c>
      <c r="F45" s="25" t="s">
        <v>63</v>
      </c>
      <c r="G45" s="27" t="s">
        <v>57</v>
      </c>
      <c r="H45" s="25" t="s">
        <v>58</v>
      </c>
      <c r="I45" s="2"/>
    </row>
    <row r="46" spans="3:9" x14ac:dyDescent="0.25">
      <c r="C46" s="2">
        <v>37</v>
      </c>
      <c r="D46" s="25" t="s">
        <v>77</v>
      </c>
      <c r="E46" s="25" t="s">
        <v>49</v>
      </c>
      <c r="F46" s="25" t="s">
        <v>63</v>
      </c>
      <c r="G46" s="27" t="s">
        <v>57</v>
      </c>
      <c r="H46" s="25" t="s">
        <v>58</v>
      </c>
      <c r="I46" s="2"/>
    </row>
    <row r="47" spans="3:9" x14ac:dyDescent="0.25">
      <c r="C47" s="30">
        <v>38</v>
      </c>
      <c r="D47" s="31" t="s">
        <v>78</v>
      </c>
      <c r="E47" s="31" t="s">
        <v>49</v>
      </c>
      <c r="F47" s="31" t="s">
        <v>63</v>
      </c>
      <c r="G47" s="32" t="s">
        <v>57</v>
      </c>
      <c r="H47" s="31" t="s">
        <v>58</v>
      </c>
      <c r="I47" s="30"/>
    </row>
    <row r="48" spans="3:9" x14ac:dyDescent="0.25">
      <c r="C48" s="33" t="s">
        <v>83</v>
      </c>
      <c r="D48" s="35" t="s">
        <v>79</v>
      </c>
      <c r="E48" s="35" t="s">
        <v>9</v>
      </c>
      <c r="F48" s="36">
        <v>43101</v>
      </c>
      <c r="G48" s="37" t="s">
        <v>80</v>
      </c>
      <c r="H48" s="35" t="s">
        <v>58</v>
      </c>
      <c r="I48" s="33"/>
    </row>
    <row r="49" spans="3:9" x14ac:dyDescent="0.25">
      <c r="C49" s="33" t="s">
        <v>84</v>
      </c>
      <c r="D49" s="38" t="s">
        <v>81</v>
      </c>
      <c r="E49" s="38" t="s">
        <v>82</v>
      </c>
      <c r="F49" s="39">
        <v>43191</v>
      </c>
      <c r="G49" s="40" t="s">
        <v>80</v>
      </c>
      <c r="H49" s="38" t="s">
        <v>58</v>
      </c>
      <c r="I49" s="33"/>
    </row>
    <row r="56" spans="3:9" x14ac:dyDescent="0.25">
      <c r="F56" s="28"/>
    </row>
    <row r="57" spans="3:9" x14ac:dyDescent="0.25">
      <c r="F57" s="28"/>
      <c r="G57" s="29"/>
    </row>
    <row r="58" spans="3:9" x14ac:dyDescent="0.25">
      <c r="C58" s="6" t="s">
        <v>3</v>
      </c>
      <c r="D58" s="6" t="s">
        <v>0</v>
      </c>
      <c r="E58" s="6" t="s">
        <v>1</v>
      </c>
      <c r="F58" s="6" t="s">
        <v>26</v>
      </c>
      <c r="G58" s="6" t="s">
        <v>30</v>
      </c>
      <c r="H58" s="6" t="s">
        <v>5</v>
      </c>
      <c r="I58" s="6" t="s">
        <v>2</v>
      </c>
    </row>
    <row r="59" spans="3:9" x14ac:dyDescent="0.25">
      <c r="C59" s="33" t="s">
        <v>10</v>
      </c>
      <c r="D59" s="49" t="s">
        <v>85</v>
      </c>
      <c r="E59" s="33" t="s">
        <v>6</v>
      </c>
      <c r="F59" s="34">
        <v>43301</v>
      </c>
      <c r="G59" s="47" t="s">
        <v>89</v>
      </c>
      <c r="H59" s="47" t="s">
        <v>58</v>
      </c>
      <c r="I59" s="33"/>
    </row>
    <row r="60" spans="3:9" x14ac:dyDescent="0.25">
      <c r="C60" s="33" t="s">
        <v>11</v>
      </c>
      <c r="D60" s="49" t="s">
        <v>86</v>
      </c>
      <c r="E60" s="33" t="s">
        <v>7</v>
      </c>
      <c r="F60" s="34">
        <v>43463</v>
      </c>
      <c r="G60" s="47" t="s">
        <v>89</v>
      </c>
      <c r="H60" s="47" t="s">
        <v>58</v>
      </c>
      <c r="I60" s="33"/>
    </row>
    <row r="61" spans="3:9" x14ac:dyDescent="0.25">
      <c r="C61" s="33" t="s">
        <v>12</v>
      </c>
      <c r="D61" s="49" t="s">
        <v>87</v>
      </c>
      <c r="E61" s="33" t="s">
        <v>88</v>
      </c>
      <c r="F61" s="48" t="s">
        <v>90</v>
      </c>
      <c r="G61" s="47" t="s">
        <v>89</v>
      </c>
      <c r="H61" s="47" t="s">
        <v>58</v>
      </c>
      <c r="I61" s="33"/>
    </row>
    <row r="62" spans="3:9" ht="15" customHeight="1" x14ac:dyDescent="0.25">
      <c r="C62" s="33"/>
      <c r="D62" s="33"/>
      <c r="E62" s="33"/>
      <c r="F62" s="34"/>
      <c r="G62" s="33"/>
      <c r="H62" s="33"/>
      <c r="I62" s="33"/>
    </row>
    <row r="63" spans="3:9" x14ac:dyDescent="0.25">
      <c r="C63" s="33"/>
      <c r="D63" s="33"/>
      <c r="E63" s="33"/>
      <c r="F63" s="33"/>
      <c r="G63" s="33"/>
      <c r="H63" s="33"/>
      <c r="I63" s="33"/>
    </row>
    <row r="64" spans="3:9" ht="15" customHeight="1" x14ac:dyDescent="0.25">
      <c r="C64" s="33" t="s">
        <v>13</v>
      </c>
      <c r="D64" s="49" t="s">
        <v>92</v>
      </c>
      <c r="E64" s="33" t="s">
        <v>8</v>
      </c>
      <c r="F64" s="34" t="s">
        <v>95</v>
      </c>
      <c r="G64" s="47" t="s">
        <v>94</v>
      </c>
      <c r="H64" s="47" t="s">
        <v>91</v>
      </c>
      <c r="I64" s="33"/>
    </row>
    <row r="65" spans="3:9" x14ac:dyDescent="0.25">
      <c r="C65" s="33"/>
      <c r="D65" s="33"/>
      <c r="E65" s="33"/>
      <c r="F65" s="34"/>
      <c r="G65" s="33"/>
      <c r="H65" s="33"/>
      <c r="I65" s="33"/>
    </row>
    <row r="66" spans="3:9" x14ac:dyDescent="0.25">
      <c r="C66" s="33"/>
      <c r="D66" s="33"/>
      <c r="E66" s="33"/>
      <c r="F66" s="33"/>
      <c r="G66" s="33"/>
      <c r="H66" s="33"/>
      <c r="I66" s="33"/>
    </row>
    <row r="67" spans="3:9" ht="15" customHeight="1" x14ac:dyDescent="0.25">
      <c r="C67" s="33"/>
      <c r="D67" s="33"/>
      <c r="E67" s="33"/>
      <c r="F67" s="33"/>
      <c r="G67" s="33"/>
      <c r="H67" s="33"/>
      <c r="I67" s="33"/>
    </row>
    <row r="68" spans="3:9" ht="30.75" customHeight="1" x14ac:dyDescent="0.25">
      <c r="C68" s="33"/>
      <c r="D68" s="33"/>
      <c r="E68" s="33"/>
      <c r="F68" s="33"/>
      <c r="G68" s="33"/>
      <c r="H68" s="33"/>
      <c r="I68" s="33"/>
    </row>
    <row r="69" spans="3:9" ht="30" customHeight="1" x14ac:dyDescent="0.25">
      <c r="C69" s="33"/>
      <c r="D69" s="33"/>
      <c r="E69" s="33"/>
      <c r="F69" s="33"/>
      <c r="G69" s="33"/>
      <c r="H69" s="33"/>
      <c r="I69" s="33"/>
    </row>
    <row r="70" spans="3:9" x14ac:dyDescent="0.25">
      <c r="C70" s="33"/>
      <c r="D70" s="33"/>
      <c r="E70" s="33"/>
      <c r="F70" s="33"/>
      <c r="G70" s="33"/>
      <c r="H70" s="33"/>
      <c r="I70" s="33"/>
    </row>
    <row r="71" spans="3:9" x14ac:dyDescent="0.25">
      <c r="C71" s="33"/>
      <c r="D71" s="33"/>
      <c r="E71" s="33"/>
      <c r="F71" s="33"/>
      <c r="G71" s="33"/>
      <c r="H71" s="33"/>
      <c r="I71" s="33"/>
    </row>
    <row r="72" spans="3:9" ht="15" customHeight="1" x14ac:dyDescent="0.25">
      <c r="C72" s="33"/>
      <c r="D72" s="33"/>
      <c r="E72" s="33"/>
      <c r="F72" s="33"/>
      <c r="G72" s="33"/>
      <c r="H72" s="33"/>
      <c r="I72" s="33"/>
    </row>
    <row r="74" spans="3:9" ht="15" customHeight="1" x14ac:dyDescent="0.25"/>
    <row r="79" spans="3:9" ht="30" customHeight="1" x14ac:dyDescent="0.25"/>
    <row r="84" ht="15" customHeight="1" x14ac:dyDescent="0.25"/>
    <row r="88" ht="30" customHeight="1" x14ac:dyDescent="0.25"/>
    <row r="90" ht="30" customHeight="1" x14ac:dyDescent="0.25"/>
    <row r="105" ht="15" customHeight="1" x14ac:dyDescent="0.25"/>
    <row r="106" ht="15" customHeight="1" x14ac:dyDescent="0.25"/>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Y65"/>
  <sheetViews>
    <sheetView showGridLines="0" workbookViewId="0">
      <pane xSplit="6" ySplit="6" topLeftCell="G38" activePane="bottomRight" state="frozen"/>
      <selection pane="topRight" activeCell="G1" sqref="G1"/>
      <selection pane="bottomLeft" activeCell="A7" sqref="A7"/>
      <selection pane="bottomRight" activeCell="F46" sqref="F46"/>
    </sheetView>
  </sheetViews>
  <sheetFormatPr defaultRowHeight="15" x14ac:dyDescent="0.25"/>
  <cols>
    <col min="1" max="1" width="3.140625" style="265" bestFit="1" customWidth="1"/>
    <col min="2" max="4" width="9.140625" style="265" customWidth="1"/>
    <col min="5" max="5" width="14" style="265" customWidth="1"/>
    <col min="6" max="6" width="17.5703125" style="265" customWidth="1"/>
    <col min="7" max="7" width="10" style="265" customWidth="1"/>
    <col min="8" max="8" width="13.42578125" style="265" customWidth="1"/>
    <col min="9" max="9" width="11.42578125" style="265" customWidth="1"/>
    <col min="10" max="10" width="14.42578125" style="291" customWidth="1"/>
    <col min="11" max="11" width="11.42578125" style="265" customWidth="1"/>
    <col min="12" max="12" width="9.140625" style="265" customWidth="1"/>
    <col min="13" max="13" width="14.5703125" style="265" customWidth="1"/>
    <col min="14" max="14" width="11.85546875" style="265" customWidth="1"/>
    <col min="15" max="17" width="12" style="265" customWidth="1"/>
    <col min="18" max="18" width="11.85546875" style="265" customWidth="1"/>
    <col min="19" max="19" width="9.42578125" style="265" customWidth="1"/>
    <col min="20" max="20" width="10.28515625" style="265" customWidth="1"/>
    <col min="21" max="23" width="6.7109375" style="265" customWidth="1"/>
    <col min="24" max="25" width="8.42578125" style="265" customWidth="1"/>
    <col min="26" max="26" width="5" style="265" customWidth="1"/>
    <col min="27" max="16384" width="9.140625" style="265"/>
  </cols>
  <sheetData>
    <row r="1" spans="1:25" ht="15" customHeight="1" x14ac:dyDescent="0.25">
      <c r="A1" s="264"/>
      <c r="B1" s="264"/>
      <c r="C1" s="264"/>
      <c r="D1" s="264"/>
      <c r="E1" s="264"/>
      <c r="F1" s="266" t="s">
        <v>729</v>
      </c>
      <c r="G1" s="264" t="s">
        <v>896</v>
      </c>
      <c r="H1" s="266"/>
      <c r="I1" s="266"/>
      <c r="J1" s="289"/>
      <c r="K1" s="267"/>
      <c r="L1" s="267"/>
      <c r="M1" s="267"/>
      <c r="N1" s="268"/>
      <c r="O1" s="375" t="s">
        <v>731</v>
      </c>
      <c r="P1" s="375"/>
      <c r="Q1" s="375"/>
      <c r="R1" s="269"/>
      <c r="S1" s="269"/>
      <c r="T1" s="269"/>
      <c r="U1" s="269"/>
      <c r="V1" s="269"/>
    </row>
    <row r="2" spans="1:25" ht="18.75" x14ac:dyDescent="0.25">
      <c r="A2" s="264"/>
      <c r="B2" s="264"/>
      <c r="C2" s="264"/>
      <c r="D2" s="264"/>
      <c r="E2" s="264"/>
      <c r="F2" s="270" t="s">
        <v>631</v>
      </c>
      <c r="G2" s="264"/>
      <c r="H2" s="266"/>
      <c r="I2" s="266"/>
      <c r="J2" s="289"/>
      <c r="K2" s="267"/>
      <c r="L2" s="267"/>
      <c r="M2" s="267"/>
      <c r="N2" s="271"/>
      <c r="O2" s="375"/>
      <c r="P2" s="375"/>
      <c r="Q2" s="375"/>
    </row>
    <row r="3" spans="1:25" ht="21" x14ac:dyDescent="0.25">
      <c r="A3" s="264"/>
      <c r="B3" s="264"/>
      <c r="C3" s="264"/>
      <c r="D3" s="264"/>
      <c r="E3" s="264"/>
      <c r="F3" s="272" t="s">
        <v>826</v>
      </c>
      <c r="G3" s="264"/>
      <c r="H3" s="266"/>
      <c r="I3" s="266"/>
      <c r="J3" s="290"/>
      <c r="K3" s="267"/>
      <c r="L3" s="267"/>
      <c r="M3" s="267"/>
      <c r="N3" s="271"/>
      <c r="O3" s="375"/>
      <c r="P3" s="375"/>
      <c r="Q3" s="375"/>
    </row>
    <row r="5" spans="1:25" x14ac:dyDescent="0.25">
      <c r="A5" s="273"/>
      <c r="B5" s="273"/>
      <c r="C5" s="273"/>
      <c r="D5" s="273"/>
      <c r="E5" s="273" t="s">
        <v>10</v>
      </c>
      <c r="F5" s="273" t="s">
        <v>11</v>
      </c>
      <c r="G5" s="273" t="s">
        <v>12</v>
      </c>
      <c r="H5" s="273" t="s">
        <v>13</v>
      </c>
      <c r="I5" s="273" t="s">
        <v>182</v>
      </c>
      <c r="J5" s="274" t="s">
        <v>204</v>
      </c>
      <c r="K5" s="273" t="s">
        <v>211</v>
      </c>
      <c r="L5" s="273" t="s">
        <v>212</v>
      </c>
      <c r="M5" s="273" t="s">
        <v>213</v>
      </c>
      <c r="N5" s="273" t="s">
        <v>298</v>
      </c>
      <c r="O5" s="273" t="s">
        <v>299</v>
      </c>
      <c r="P5" s="273" t="s">
        <v>300</v>
      </c>
      <c r="Q5" s="273" t="s">
        <v>214</v>
      </c>
      <c r="R5" s="273" t="s">
        <v>215</v>
      </c>
      <c r="S5" s="273" t="s">
        <v>216</v>
      </c>
      <c r="T5" s="273" t="s">
        <v>217</v>
      </c>
      <c r="U5" s="273" t="s">
        <v>218</v>
      </c>
      <c r="V5" s="373" t="s">
        <v>219</v>
      </c>
      <c r="W5" s="374"/>
      <c r="X5" s="273" t="s">
        <v>827</v>
      </c>
      <c r="Y5" s="273" t="s">
        <v>827</v>
      </c>
    </row>
    <row r="6" spans="1:25" ht="45" x14ac:dyDescent="0.25">
      <c r="A6" s="274" t="s">
        <v>895</v>
      </c>
      <c r="B6" s="273" t="s">
        <v>875</v>
      </c>
      <c r="C6" s="273" t="s">
        <v>253</v>
      </c>
      <c r="D6" s="273" t="s">
        <v>254</v>
      </c>
      <c r="E6" s="273" t="s">
        <v>828</v>
      </c>
      <c r="F6" s="273" t="s">
        <v>829</v>
      </c>
      <c r="G6" s="273" t="s">
        <v>830</v>
      </c>
      <c r="H6" s="273" t="s">
        <v>831</v>
      </c>
      <c r="I6" s="273" t="s">
        <v>832</v>
      </c>
      <c r="J6" s="274" t="s">
        <v>833</v>
      </c>
      <c r="K6" s="273" t="s">
        <v>834</v>
      </c>
      <c r="L6" s="273" t="s">
        <v>248</v>
      </c>
      <c r="M6" s="273" t="s">
        <v>835</v>
      </c>
      <c r="N6" s="273" t="s">
        <v>836</v>
      </c>
      <c r="O6" s="273" t="s">
        <v>837</v>
      </c>
      <c r="P6" s="273" t="s">
        <v>838</v>
      </c>
      <c r="Q6" s="273" t="s">
        <v>839</v>
      </c>
      <c r="R6" s="273" t="s">
        <v>840</v>
      </c>
      <c r="S6" s="273" t="s">
        <v>841</v>
      </c>
      <c r="T6" s="273" t="s">
        <v>842</v>
      </c>
      <c r="U6" s="273" t="s">
        <v>843</v>
      </c>
      <c r="V6" s="373" t="s">
        <v>2</v>
      </c>
      <c r="W6" s="374"/>
      <c r="X6" s="273" t="s">
        <v>844</v>
      </c>
      <c r="Y6" s="273" t="s">
        <v>845</v>
      </c>
    </row>
    <row r="7" spans="1:25" ht="22.5" x14ac:dyDescent="0.25">
      <c r="A7" s="275" t="s">
        <v>10</v>
      </c>
      <c r="B7" s="275" t="s">
        <v>263</v>
      </c>
      <c r="C7" s="275" t="s">
        <v>58</v>
      </c>
      <c r="D7" s="275" t="s">
        <v>58</v>
      </c>
      <c r="E7" s="275" t="s">
        <v>890</v>
      </c>
      <c r="F7" s="275" t="s">
        <v>140</v>
      </c>
      <c r="H7" s="275" t="s">
        <v>890</v>
      </c>
      <c r="I7" s="275" t="s">
        <v>846</v>
      </c>
      <c r="J7" s="275" t="s">
        <v>429</v>
      </c>
      <c r="K7" s="275" t="s">
        <v>890</v>
      </c>
      <c r="L7" s="277">
        <v>44938</v>
      </c>
      <c r="M7" s="276" t="s">
        <v>897</v>
      </c>
      <c r="N7" s="278">
        <v>45291</v>
      </c>
      <c r="O7" s="280">
        <v>1990</v>
      </c>
      <c r="P7" s="280">
        <f>O7*0.25</f>
        <v>497.5</v>
      </c>
      <c r="Q7" s="280">
        <f>O7+P7</f>
        <v>2487.5</v>
      </c>
      <c r="R7" s="276" t="s">
        <v>848</v>
      </c>
      <c r="S7" s="279"/>
      <c r="T7" s="275"/>
      <c r="U7" s="275" t="s">
        <v>849</v>
      </c>
      <c r="V7" s="371"/>
      <c r="W7" s="372"/>
      <c r="X7" s="277"/>
      <c r="Y7" s="277"/>
    </row>
    <row r="8" spans="1:25" ht="22.5" x14ac:dyDescent="0.25">
      <c r="A8" s="275" t="s">
        <v>11</v>
      </c>
      <c r="B8" s="275" t="s">
        <v>263</v>
      </c>
      <c r="C8" s="275" t="s">
        <v>58</v>
      </c>
      <c r="D8" s="275" t="s">
        <v>58</v>
      </c>
      <c r="E8" s="275" t="s">
        <v>899</v>
      </c>
      <c r="F8" s="275" t="s">
        <v>4</v>
      </c>
      <c r="G8" s="276" t="s">
        <v>906</v>
      </c>
      <c r="H8" s="275" t="s">
        <v>890</v>
      </c>
      <c r="I8" s="275" t="s">
        <v>846</v>
      </c>
      <c r="J8" s="275" t="s">
        <v>747</v>
      </c>
      <c r="K8" s="275" t="s">
        <v>890</v>
      </c>
      <c r="L8" s="277">
        <v>44962</v>
      </c>
      <c r="M8" s="276" t="s">
        <v>898</v>
      </c>
      <c r="N8" s="278">
        <v>45327</v>
      </c>
      <c r="O8" s="280">
        <v>3750.77</v>
      </c>
      <c r="P8" s="280">
        <f t="shared" ref="P8:P61" si="0">O8*0.25</f>
        <v>937.6925</v>
      </c>
      <c r="Q8" s="280">
        <f t="shared" ref="Q8:Q61" si="1">O8+P8</f>
        <v>4688.4624999999996</v>
      </c>
      <c r="R8" s="276" t="s">
        <v>848</v>
      </c>
      <c r="S8" s="279"/>
      <c r="T8" s="275"/>
      <c r="U8" s="275" t="s">
        <v>849</v>
      </c>
      <c r="V8" s="371" t="s">
        <v>909</v>
      </c>
      <c r="W8" s="372"/>
      <c r="X8" s="277"/>
      <c r="Y8" s="277"/>
    </row>
    <row r="9" spans="1:25" ht="22.5" x14ac:dyDescent="0.25">
      <c r="A9" s="275" t="s">
        <v>12</v>
      </c>
      <c r="B9" s="275" t="s">
        <v>263</v>
      </c>
      <c r="C9" s="275" t="s">
        <v>58</v>
      </c>
      <c r="D9" s="275" t="s">
        <v>58</v>
      </c>
      <c r="E9" s="275" t="s">
        <v>904</v>
      </c>
      <c r="F9" s="275" t="s">
        <v>130</v>
      </c>
      <c r="G9" s="276" t="s">
        <v>907</v>
      </c>
      <c r="H9" s="275" t="s">
        <v>890</v>
      </c>
      <c r="I9" s="275" t="s">
        <v>846</v>
      </c>
      <c r="J9" s="275" t="s">
        <v>660</v>
      </c>
      <c r="K9" s="275" t="s">
        <v>890</v>
      </c>
      <c r="L9" s="277">
        <v>45000</v>
      </c>
      <c r="M9" s="276" t="s">
        <v>902</v>
      </c>
      <c r="N9" s="278">
        <v>45366</v>
      </c>
      <c r="O9" s="280">
        <v>2376.79</v>
      </c>
      <c r="P9" s="280">
        <f t="shared" si="0"/>
        <v>594.19749999999999</v>
      </c>
      <c r="Q9" s="280">
        <f t="shared" si="1"/>
        <v>2970.9875000000002</v>
      </c>
      <c r="R9" s="276" t="s">
        <v>848</v>
      </c>
      <c r="S9" s="279"/>
      <c r="T9" s="275"/>
      <c r="U9" s="275" t="s">
        <v>849</v>
      </c>
      <c r="V9" s="371"/>
      <c r="W9" s="372"/>
      <c r="X9" s="277"/>
      <c r="Y9" s="277"/>
    </row>
    <row r="10" spans="1:25" ht="22.5" x14ac:dyDescent="0.25">
      <c r="A10" s="275" t="s">
        <v>13</v>
      </c>
      <c r="B10" s="275" t="s">
        <v>263</v>
      </c>
      <c r="C10" s="275" t="s">
        <v>58</v>
      </c>
      <c r="D10" s="275" t="s">
        <v>58</v>
      </c>
      <c r="E10" s="275" t="s">
        <v>905</v>
      </c>
      <c r="F10" s="275" t="s">
        <v>326</v>
      </c>
      <c r="G10" s="276" t="s">
        <v>908</v>
      </c>
      <c r="H10" s="275" t="s">
        <v>890</v>
      </c>
      <c r="I10" s="275" t="s">
        <v>846</v>
      </c>
      <c r="J10" s="275" t="s">
        <v>660</v>
      </c>
      <c r="K10" s="275" t="s">
        <v>890</v>
      </c>
      <c r="L10" s="277">
        <v>45000</v>
      </c>
      <c r="M10" s="276" t="s">
        <v>901</v>
      </c>
      <c r="N10" s="278">
        <v>45366</v>
      </c>
      <c r="O10" s="280">
        <v>1858.9</v>
      </c>
      <c r="P10" s="280">
        <f t="shared" si="0"/>
        <v>464.72500000000002</v>
      </c>
      <c r="Q10" s="280">
        <f t="shared" si="1"/>
        <v>2323.625</v>
      </c>
      <c r="R10" s="276" t="s">
        <v>848</v>
      </c>
      <c r="S10" s="279"/>
      <c r="T10" s="275"/>
      <c r="U10" s="275" t="s">
        <v>849</v>
      </c>
      <c r="V10" s="371"/>
      <c r="W10" s="372"/>
      <c r="X10" s="277"/>
      <c r="Y10" s="277"/>
    </row>
    <row r="11" spans="1:25" ht="22.5" x14ac:dyDescent="0.25">
      <c r="A11" s="275" t="s">
        <v>182</v>
      </c>
      <c r="B11" s="275" t="s">
        <v>263</v>
      </c>
      <c r="C11" s="275" t="s">
        <v>58</v>
      </c>
      <c r="D11" s="275" t="s">
        <v>58</v>
      </c>
      <c r="E11" s="275" t="s">
        <v>890</v>
      </c>
      <c r="F11" s="275" t="s">
        <v>433</v>
      </c>
      <c r="G11" s="276"/>
      <c r="H11" s="275" t="s">
        <v>890</v>
      </c>
      <c r="I11" s="275" t="s">
        <v>846</v>
      </c>
      <c r="J11" s="275" t="s">
        <v>743</v>
      </c>
      <c r="K11" s="275" t="s">
        <v>890</v>
      </c>
      <c r="L11" s="277">
        <v>45000</v>
      </c>
      <c r="M11" s="276" t="s">
        <v>903</v>
      </c>
      <c r="N11" s="278">
        <v>45366</v>
      </c>
      <c r="O11" s="280">
        <v>2103.6</v>
      </c>
      <c r="P11" s="280">
        <f t="shared" si="0"/>
        <v>525.9</v>
      </c>
      <c r="Q11" s="280">
        <f t="shared" si="1"/>
        <v>2629.5</v>
      </c>
      <c r="R11" s="276" t="s">
        <v>848</v>
      </c>
      <c r="S11" s="279"/>
      <c r="T11" s="275"/>
      <c r="U11" s="275" t="s">
        <v>849</v>
      </c>
      <c r="V11" s="371"/>
      <c r="W11" s="372"/>
      <c r="X11" s="277"/>
      <c r="Y11" s="277"/>
    </row>
    <row r="12" spans="1:25" ht="22.5" x14ac:dyDescent="0.25">
      <c r="A12" s="275" t="s">
        <v>204</v>
      </c>
      <c r="B12" s="275" t="s">
        <v>263</v>
      </c>
      <c r="C12" s="275" t="s">
        <v>58</v>
      </c>
      <c r="D12" s="275" t="s">
        <v>58</v>
      </c>
      <c r="E12" s="275" t="s">
        <v>914</v>
      </c>
      <c r="F12" s="275" t="s">
        <v>654</v>
      </c>
      <c r="G12" s="276" t="s">
        <v>910</v>
      </c>
      <c r="H12" s="275" t="s">
        <v>890</v>
      </c>
      <c r="I12" s="275" t="s">
        <v>846</v>
      </c>
      <c r="J12" s="275" t="s">
        <v>847</v>
      </c>
      <c r="K12" s="275" t="s">
        <v>890</v>
      </c>
      <c r="L12" s="277">
        <v>45000</v>
      </c>
      <c r="M12" s="276" t="s">
        <v>900</v>
      </c>
      <c r="N12" s="278">
        <v>45366</v>
      </c>
      <c r="O12" s="280">
        <v>12833</v>
      </c>
      <c r="P12" s="280">
        <f t="shared" si="0"/>
        <v>3208.25</v>
      </c>
      <c r="Q12" s="280">
        <f t="shared" si="1"/>
        <v>16041.25</v>
      </c>
      <c r="R12" s="276" t="s">
        <v>848</v>
      </c>
      <c r="S12" s="279"/>
      <c r="T12" s="275"/>
      <c r="U12" s="275" t="s">
        <v>849</v>
      </c>
      <c r="V12" s="371" t="s">
        <v>909</v>
      </c>
      <c r="W12" s="372"/>
      <c r="X12" s="277"/>
      <c r="Y12" s="277"/>
    </row>
    <row r="13" spans="1:25" ht="33.75" x14ac:dyDescent="0.25">
      <c r="A13" s="275" t="s">
        <v>211</v>
      </c>
      <c r="B13" s="275" t="s">
        <v>209</v>
      </c>
      <c r="C13" s="275" t="s">
        <v>621</v>
      </c>
      <c r="D13" s="275" t="s">
        <v>621</v>
      </c>
      <c r="E13" s="275" t="s">
        <v>913</v>
      </c>
      <c r="F13" s="275" t="s">
        <v>645</v>
      </c>
      <c r="G13" s="276" t="s">
        <v>911</v>
      </c>
      <c r="H13" s="275" t="s">
        <v>890</v>
      </c>
      <c r="I13" s="275" t="s">
        <v>846</v>
      </c>
      <c r="J13" s="275" t="s">
        <v>863</v>
      </c>
      <c r="K13" s="275" t="s">
        <v>890</v>
      </c>
      <c r="L13" s="277">
        <v>44957</v>
      </c>
      <c r="M13" s="276" t="s">
        <v>912</v>
      </c>
      <c r="N13" s="278">
        <v>45731</v>
      </c>
      <c r="O13" s="280"/>
      <c r="P13" s="280">
        <f t="shared" si="0"/>
        <v>0</v>
      </c>
      <c r="Q13" s="280">
        <f t="shared" ref="Q13:Q28" si="2">O13+P13</f>
        <v>0</v>
      </c>
      <c r="R13" s="276"/>
      <c r="S13" s="279"/>
      <c r="T13" s="275"/>
      <c r="U13" s="275" t="s">
        <v>849</v>
      </c>
      <c r="V13" s="371"/>
      <c r="W13" s="372"/>
      <c r="X13" s="277"/>
      <c r="Y13" s="277"/>
    </row>
    <row r="14" spans="1:25" ht="33.75" x14ac:dyDescent="0.25">
      <c r="A14" s="275" t="s">
        <v>212</v>
      </c>
      <c r="B14" s="275" t="s">
        <v>263</v>
      </c>
      <c r="C14" s="275" t="s">
        <v>58</v>
      </c>
      <c r="D14" s="275" t="s">
        <v>58</v>
      </c>
      <c r="E14" s="275" t="s">
        <v>921</v>
      </c>
      <c r="F14" s="275" t="s">
        <v>14</v>
      </c>
      <c r="G14" s="276" t="s">
        <v>919</v>
      </c>
      <c r="H14" s="275" t="s">
        <v>890</v>
      </c>
      <c r="I14" s="275" t="s">
        <v>846</v>
      </c>
      <c r="J14" s="275" t="s">
        <v>864</v>
      </c>
      <c r="K14" s="275" t="s">
        <v>890</v>
      </c>
      <c r="L14" s="277">
        <v>45036</v>
      </c>
      <c r="M14" s="276" t="s">
        <v>915</v>
      </c>
      <c r="N14" s="278">
        <v>45402</v>
      </c>
      <c r="O14" s="280">
        <v>24974</v>
      </c>
      <c r="P14" s="280">
        <f t="shared" si="0"/>
        <v>6243.5</v>
      </c>
      <c r="Q14" s="280">
        <f t="shared" si="2"/>
        <v>31217.5</v>
      </c>
      <c r="R14" s="276" t="s">
        <v>848</v>
      </c>
      <c r="S14" s="279"/>
      <c r="T14" s="275"/>
      <c r="U14" s="275" t="s">
        <v>849</v>
      </c>
      <c r="V14" s="371" t="s">
        <v>909</v>
      </c>
      <c r="W14" s="372"/>
      <c r="X14" s="277"/>
      <c r="Y14" s="277"/>
    </row>
    <row r="15" spans="1:25" ht="22.5" x14ac:dyDescent="0.25">
      <c r="A15" s="275" t="s">
        <v>213</v>
      </c>
      <c r="B15" s="275" t="s">
        <v>263</v>
      </c>
      <c r="C15" s="275" t="s">
        <v>58</v>
      </c>
      <c r="D15" s="275" t="s">
        <v>58</v>
      </c>
      <c r="E15" s="275" t="s">
        <v>922</v>
      </c>
      <c r="F15" s="275" t="s">
        <v>99</v>
      </c>
      <c r="G15" s="276" t="s">
        <v>920</v>
      </c>
      <c r="H15" s="275" t="s">
        <v>890</v>
      </c>
      <c r="I15" s="275" t="s">
        <v>846</v>
      </c>
      <c r="J15" s="275" t="s">
        <v>850</v>
      </c>
      <c r="K15" s="275" t="s">
        <v>890</v>
      </c>
      <c r="L15" s="277">
        <v>45041</v>
      </c>
      <c r="M15" s="276" t="s">
        <v>916</v>
      </c>
      <c r="N15" s="278">
        <v>45407</v>
      </c>
      <c r="O15" s="280">
        <v>3437.97</v>
      </c>
      <c r="P15" s="280">
        <f t="shared" si="0"/>
        <v>859.49249999999995</v>
      </c>
      <c r="Q15" s="280">
        <f t="shared" si="2"/>
        <v>4297.4624999999996</v>
      </c>
      <c r="R15" s="276" t="s">
        <v>848</v>
      </c>
      <c r="S15" s="279"/>
      <c r="T15" s="275"/>
      <c r="U15" s="275" t="s">
        <v>849</v>
      </c>
      <c r="V15" s="371" t="s">
        <v>909</v>
      </c>
      <c r="W15" s="372"/>
      <c r="X15" s="277"/>
      <c r="Y15" s="277"/>
    </row>
    <row r="16" spans="1:25" ht="22.5" x14ac:dyDescent="0.25">
      <c r="A16" s="275" t="s">
        <v>298</v>
      </c>
      <c r="B16" s="275" t="s">
        <v>263</v>
      </c>
      <c r="C16" s="275" t="s">
        <v>58</v>
      </c>
      <c r="D16" s="275" t="s">
        <v>58</v>
      </c>
      <c r="E16" s="275" t="s">
        <v>890</v>
      </c>
      <c r="F16" s="275" t="s">
        <v>64</v>
      </c>
      <c r="G16" s="276"/>
      <c r="H16" s="275" t="s">
        <v>890</v>
      </c>
      <c r="I16" s="275" t="s">
        <v>846</v>
      </c>
      <c r="J16" s="275" t="s">
        <v>850</v>
      </c>
      <c r="K16" s="275" t="s">
        <v>890</v>
      </c>
      <c r="L16" s="277">
        <v>45041</v>
      </c>
      <c r="M16" s="276" t="s">
        <v>917</v>
      </c>
      <c r="N16" s="278">
        <v>45407</v>
      </c>
      <c r="O16" s="280">
        <v>3335</v>
      </c>
      <c r="P16" s="280">
        <f t="shared" si="0"/>
        <v>833.75</v>
      </c>
      <c r="Q16" s="280">
        <f t="shared" si="2"/>
        <v>4168.75</v>
      </c>
      <c r="R16" s="276" t="s">
        <v>848</v>
      </c>
      <c r="S16" s="275"/>
      <c r="T16" s="275"/>
      <c r="U16" s="275" t="s">
        <v>849</v>
      </c>
      <c r="V16" s="371" t="s">
        <v>909</v>
      </c>
      <c r="W16" s="372"/>
      <c r="X16" s="277"/>
      <c r="Y16" s="277"/>
    </row>
    <row r="17" spans="1:25" ht="22.5" x14ac:dyDescent="0.25">
      <c r="A17" s="275" t="s">
        <v>299</v>
      </c>
      <c r="B17" s="275" t="s">
        <v>263</v>
      </c>
      <c r="C17" s="275" t="s">
        <v>58</v>
      </c>
      <c r="D17" s="275" t="s">
        <v>58</v>
      </c>
      <c r="E17" s="275" t="s">
        <v>923</v>
      </c>
      <c r="F17" s="275" t="s">
        <v>695</v>
      </c>
      <c r="G17" s="276" t="s">
        <v>910</v>
      </c>
      <c r="H17" s="275" t="s">
        <v>890</v>
      </c>
      <c r="I17" s="275" t="s">
        <v>846</v>
      </c>
      <c r="J17" s="275" t="s">
        <v>847</v>
      </c>
      <c r="K17" s="275" t="s">
        <v>890</v>
      </c>
      <c r="L17" s="277">
        <v>45041</v>
      </c>
      <c r="M17" s="276" t="s">
        <v>918</v>
      </c>
      <c r="N17" s="278">
        <v>45406</v>
      </c>
      <c r="O17" s="280">
        <v>9810.4</v>
      </c>
      <c r="P17" s="280">
        <f t="shared" si="0"/>
        <v>2452.6</v>
      </c>
      <c r="Q17" s="280">
        <f t="shared" si="2"/>
        <v>12263</v>
      </c>
      <c r="R17" s="276" t="s">
        <v>848</v>
      </c>
      <c r="S17" s="275"/>
      <c r="T17" s="275"/>
      <c r="U17" s="275" t="s">
        <v>849</v>
      </c>
      <c r="V17" s="371" t="s">
        <v>909</v>
      </c>
      <c r="W17" s="372"/>
      <c r="X17" s="277"/>
      <c r="Y17" s="277"/>
    </row>
    <row r="18" spans="1:25" ht="22.5" x14ac:dyDescent="0.25">
      <c r="A18" s="275" t="s">
        <v>300</v>
      </c>
      <c r="B18" s="275" t="s">
        <v>263</v>
      </c>
      <c r="C18" s="275" t="s">
        <v>58</v>
      </c>
      <c r="D18" s="275" t="s">
        <v>58</v>
      </c>
      <c r="E18" s="275" t="s">
        <v>925</v>
      </c>
      <c r="F18" s="275" t="s">
        <v>926</v>
      </c>
      <c r="G18" s="276" t="s">
        <v>927</v>
      </c>
      <c r="H18" s="275" t="s">
        <v>928</v>
      </c>
      <c r="I18" s="275" t="s">
        <v>846</v>
      </c>
      <c r="J18" s="275" t="s">
        <v>924</v>
      </c>
      <c r="K18" s="275" t="s">
        <v>890</v>
      </c>
      <c r="L18" s="277"/>
      <c r="M18" s="276" t="s">
        <v>929</v>
      </c>
      <c r="N18" s="278"/>
      <c r="O18" s="280"/>
      <c r="P18" s="280">
        <f t="shared" si="0"/>
        <v>0</v>
      </c>
      <c r="Q18" s="280">
        <f t="shared" si="2"/>
        <v>0</v>
      </c>
      <c r="R18" s="276"/>
      <c r="S18" s="275"/>
      <c r="T18" s="275"/>
      <c r="U18" s="275" t="s">
        <v>849</v>
      </c>
      <c r="V18" s="371" t="s">
        <v>827</v>
      </c>
      <c r="W18" s="372"/>
      <c r="X18" s="277"/>
      <c r="Y18" s="277"/>
    </row>
    <row r="19" spans="1:25" ht="22.5" x14ac:dyDescent="0.25">
      <c r="A19" s="275" t="s">
        <v>214</v>
      </c>
      <c r="B19" s="275" t="s">
        <v>263</v>
      </c>
      <c r="C19" s="275" t="s">
        <v>58</v>
      </c>
      <c r="D19" s="275" t="s">
        <v>58</v>
      </c>
      <c r="E19" s="275" t="s">
        <v>935</v>
      </c>
      <c r="F19" s="281" t="s">
        <v>48</v>
      </c>
      <c r="G19" s="282" t="s">
        <v>938</v>
      </c>
      <c r="H19" s="281" t="s">
        <v>890</v>
      </c>
      <c r="I19" s="281" t="s">
        <v>846</v>
      </c>
      <c r="J19" s="281" t="s">
        <v>850</v>
      </c>
      <c r="K19" s="281" t="s">
        <v>890</v>
      </c>
      <c r="L19" s="283">
        <v>45108</v>
      </c>
      <c r="M19" s="276" t="s">
        <v>930</v>
      </c>
      <c r="N19" s="278">
        <v>45474</v>
      </c>
      <c r="O19" s="280">
        <v>13930.85</v>
      </c>
      <c r="P19" s="280">
        <f t="shared" si="0"/>
        <v>3482.7125000000001</v>
      </c>
      <c r="Q19" s="280">
        <f t="shared" si="2"/>
        <v>17413.5625</v>
      </c>
      <c r="R19" s="276" t="s">
        <v>848</v>
      </c>
      <c r="S19" s="275"/>
      <c r="T19" s="275"/>
      <c r="U19" s="275" t="s">
        <v>849</v>
      </c>
      <c r="V19" s="371" t="s">
        <v>909</v>
      </c>
      <c r="W19" s="372"/>
      <c r="X19" s="277"/>
      <c r="Y19" s="277"/>
    </row>
    <row r="20" spans="1:25" ht="22.5" x14ac:dyDescent="0.25">
      <c r="A20" s="275" t="s">
        <v>215</v>
      </c>
      <c r="B20" s="275" t="s">
        <v>263</v>
      </c>
      <c r="C20" s="275" t="s">
        <v>58</v>
      </c>
      <c r="D20" s="275" t="s">
        <v>58</v>
      </c>
      <c r="E20" s="275" t="s">
        <v>934</v>
      </c>
      <c r="F20" s="281" t="s">
        <v>47</v>
      </c>
      <c r="G20" s="282" t="s">
        <v>937</v>
      </c>
      <c r="H20" s="281" t="s">
        <v>890</v>
      </c>
      <c r="I20" s="281" t="s">
        <v>846</v>
      </c>
      <c r="J20" s="281" t="s">
        <v>850</v>
      </c>
      <c r="K20" s="281" t="s">
        <v>890</v>
      </c>
      <c r="L20" s="283">
        <v>45108</v>
      </c>
      <c r="M20" s="276" t="s">
        <v>931</v>
      </c>
      <c r="N20" s="278">
        <v>45474</v>
      </c>
      <c r="O20" s="280">
        <v>9022.25</v>
      </c>
      <c r="P20" s="280">
        <f t="shared" si="0"/>
        <v>2255.5625</v>
      </c>
      <c r="Q20" s="280">
        <f t="shared" si="2"/>
        <v>11277.8125</v>
      </c>
      <c r="R20" s="276" t="s">
        <v>848</v>
      </c>
      <c r="S20" s="275"/>
      <c r="T20" s="275"/>
      <c r="U20" s="275" t="s">
        <v>849</v>
      </c>
      <c r="V20" s="371" t="s">
        <v>909</v>
      </c>
      <c r="W20" s="372"/>
      <c r="X20" s="277"/>
      <c r="Y20" s="277"/>
    </row>
    <row r="21" spans="1:25" ht="22.5" x14ac:dyDescent="0.25">
      <c r="A21" s="275" t="s">
        <v>216</v>
      </c>
      <c r="B21" s="275" t="s">
        <v>263</v>
      </c>
      <c r="C21" s="275" t="s">
        <v>58</v>
      </c>
      <c r="D21" s="275" t="s">
        <v>58</v>
      </c>
      <c r="E21" s="275" t="s">
        <v>890</v>
      </c>
      <c r="F21" s="281" t="s">
        <v>22</v>
      </c>
      <c r="G21" s="282"/>
      <c r="H21" s="281" t="s">
        <v>890</v>
      </c>
      <c r="I21" s="281" t="s">
        <v>846</v>
      </c>
      <c r="J21" s="281" t="s">
        <v>893</v>
      </c>
      <c r="K21" s="281" t="s">
        <v>890</v>
      </c>
      <c r="L21" s="283">
        <v>45108</v>
      </c>
      <c r="M21" s="276" t="s">
        <v>932</v>
      </c>
      <c r="N21" s="278">
        <v>45474</v>
      </c>
      <c r="O21" s="280">
        <v>1775.24</v>
      </c>
      <c r="P21" s="280">
        <f t="shared" si="0"/>
        <v>443.81</v>
      </c>
      <c r="Q21" s="280">
        <f t="shared" si="2"/>
        <v>2219.0500000000002</v>
      </c>
      <c r="R21" s="276" t="s">
        <v>848</v>
      </c>
      <c r="S21" s="275"/>
      <c r="T21" s="275"/>
      <c r="U21" s="275" t="s">
        <v>849</v>
      </c>
      <c r="V21" s="371" t="s">
        <v>827</v>
      </c>
      <c r="W21" s="372"/>
      <c r="X21" s="277"/>
      <c r="Y21" s="277"/>
    </row>
    <row r="22" spans="1:25" ht="22.5" x14ac:dyDescent="0.25">
      <c r="A22" s="275" t="s">
        <v>217</v>
      </c>
      <c r="B22" s="275" t="s">
        <v>263</v>
      </c>
      <c r="C22" s="275" t="s">
        <v>58</v>
      </c>
      <c r="D22" s="275" t="s">
        <v>58</v>
      </c>
      <c r="E22" s="275" t="s">
        <v>936</v>
      </c>
      <c r="F22" s="281" t="s">
        <v>415</v>
      </c>
      <c r="G22" s="282" t="s">
        <v>939</v>
      </c>
      <c r="H22" s="281" t="s">
        <v>890</v>
      </c>
      <c r="I22" s="281" t="s">
        <v>846</v>
      </c>
      <c r="J22" s="281" t="s">
        <v>778</v>
      </c>
      <c r="K22" s="281" t="s">
        <v>890</v>
      </c>
      <c r="L22" s="283">
        <v>45108</v>
      </c>
      <c r="M22" s="276" t="s">
        <v>933</v>
      </c>
      <c r="N22" s="278">
        <v>45474</v>
      </c>
      <c r="O22" s="280">
        <v>1082.2</v>
      </c>
      <c r="P22" s="280">
        <f t="shared" si="0"/>
        <v>270.55</v>
      </c>
      <c r="Q22" s="280">
        <f t="shared" si="2"/>
        <v>1352.75</v>
      </c>
      <c r="R22" s="276" t="s">
        <v>848</v>
      </c>
      <c r="S22" s="275"/>
      <c r="T22" s="275"/>
      <c r="U22" s="275" t="s">
        <v>849</v>
      </c>
      <c r="V22" s="371" t="s">
        <v>827</v>
      </c>
      <c r="W22" s="372"/>
      <c r="X22" s="277"/>
      <c r="Y22" s="277"/>
    </row>
    <row r="23" spans="1:25" s="285" customFormat="1" ht="22.5" x14ac:dyDescent="0.25">
      <c r="A23" s="281" t="s">
        <v>218</v>
      </c>
      <c r="B23" s="281" t="s">
        <v>263</v>
      </c>
      <c r="C23" s="281" t="s">
        <v>58</v>
      </c>
      <c r="D23" s="281" t="s">
        <v>58</v>
      </c>
      <c r="E23" s="281" t="s">
        <v>890</v>
      </c>
      <c r="F23" s="322" t="s">
        <v>940</v>
      </c>
      <c r="G23" s="282"/>
      <c r="H23" s="281" t="s">
        <v>890</v>
      </c>
      <c r="I23" s="281" t="s">
        <v>846</v>
      </c>
      <c r="J23" s="281" t="s">
        <v>850</v>
      </c>
      <c r="K23" s="281" t="s">
        <v>890</v>
      </c>
      <c r="L23" s="283">
        <v>45127</v>
      </c>
      <c r="M23" s="282" t="s">
        <v>947</v>
      </c>
      <c r="N23" s="286">
        <v>45493</v>
      </c>
      <c r="O23" s="284">
        <v>1341.6</v>
      </c>
      <c r="P23" s="284">
        <f t="shared" si="0"/>
        <v>335.4</v>
      </c>
      <c r="Q23" s="284">
        <f t="shared" si="2"/>
        <v>1677</v>
      </c>
      <c r="R23" s="282" t="s">
        <v>848</v>
      </c>
      <c r="S23" s="281"/>
      <c r="T23" s="281"/>
      <c r="U23" s="281" t="s">
        <v>849</v>
      </c>
      <c r="V23" s="376" t="s">
        <v>827</v>
      </c>
      <c r="W23" s="377"/>
      <c r="X23" s="283"/>
      <c r="Y23" s="283"/>
    </row>
    <row r="24" spans="1:25" s="285" customFormat="1" ht="22.5" x14ac:dyDescent="0.25">
      <c r="A24" s="281" t="s">
        <v>219</v>
      </c>
      <c r="B24" s="281" t="s">
        <v>263</v>
      </c>
      <c r="C24" s="281" t="s">
        <v>58</v>
      </c>
      <c r="D24" s="281" t="s">
        <v>58</v>
      </c>
      <c r="E24" s="281" t="s">
        <v>890</v>
      </c>
      <c r="F24" s="281" t="s">
        <v>941</v>
      </c>
      <c r="G24" s="282"/>
      <c r="H24" s="281" t="s">
        <v>890</v>
      </c>
      <c r="I24" s="281" t="s">
        <v>846</v>
      </c>
      <c r="J24" s="281" t="s">
        <v>850</v>
      </c>
      <c r="K24" s="281" t="s">
        <v>890</v>
      </c>
      <c r="L24" s="283">
        <v>45127</v>
      </c>
      <c r="M24" s="282" t="s">
        <v>948</v>
      </c>
      <c r="N24" s="286">
        <v>45493</v>
      </c>
      <c r="O24" s="284">
        <v>942.5</v>
      </c>
      <c r="P24" s="284">
        <f t="shared" si="0"/>
        <v>235.625</v>
      </c>
      <c r="Q24" s="284">
        <f t="shared" si="2"/>
        <v>1178.125</v>
      </c>
      <c r="R24" s="282" t="s">
        <v>848</v>
      </c>
      <c r="S24" s="281"/>
      <c r="T24" s="281"/>
      <c r="U24" s="281" t="s">
        <v>849</v>
      </c>
      <c r="V24" s="376" t="s">
        <v>827</v>
      </c>
      <c r="W24" s="377"/>
      <c r="X24" s="283"/>
      <c r="Y24" s="283"/>
    </row>
    <row r="25" spans="1:25" s="285" customFormat="1" ht="22.5" x14ac:dyDescent="0.25">
      <c r="A25" s="281" t="s">
        <v>220</v>
      </c>
      <c r="B25" s="281" t="s">
        <v>263</v>
      </c>
      <c r="C25" s="281" t="s">
        <v>58</v>
      </c>
      <c r="D25" s="281" t="s">
        <v>58</v>
      </c>
      <c r="E25" s="281" t="s">
        <v>961</v>
      </c>
      <c r="F25" s="281" t="s">
        <v>942</v>
      </c>
      <c r="G25" s="281" t="s">
        <v>960</v>
      </c>
      <c r="H25" s="281" t="s">
        <v>890</v>
      </c>
      <c r="I25" s="281" t="s">
        <v>846</v>
      </c>
      <c r="J25" s="281" t="s">
        <v>850</v>
      </c>
      <c r="K25" s="281" t="s">
        <v>890</v>
      </c>
      <c r="L25" s="283">
        <v>45127</v>
      </c>
      <c r="M25" s="282" t="s">
        <v>949</v>
      </c>
      <c r="N25" s="286">
        <v>45493</v>
      </c>
      <c r="O25" s="284">
        <v>8717.4</v>
      </c>
      <c r="P25" s="284">
        <f t="shared" si="0"/>
        <v>2179.35</v>
      </c>
      <c r="Q25" s="284">
        <f t="shared" si="2"/>
        <v>10896.75</v>
      </c>
      <c r="R25" s="282" t="s">
        <v>848</v>
      </c>
      <c r="S25" s="281"/>
      <c r="T25" s="281"/>
      <c r="U25" s="281" t="s">
        <v>849</v>
      </c>
      <c r="V25" s="376" t="s">
        <v>909</v>
      </c>
      <c r="W25" s="377"/>
      <c r="X25" s="283"/>
      <c r="Y25" s="283"/>
    </row>
    <row r="26" spans="1:25" s="285" customFormat="1" ht="22.5" x14ac:dyDescent="0.25">
      <c r="A26" s="281" t="s">
        <v>221</v>
      </c>
      <c r="B26" s="281" t="s">
        <v>263</v>
      </c>
      <c r="C26" s="281" t="s">
        <v>58</v>
      </c>
      <c r="D26" s="281" t="s">
        <v>58</v>
      </c>
      <c r="E26" s="281" t="s">
        <v>962</v>
      </c>
      <c r="F26" s="281" t="s">
        <v>486</v>
      </c>
      <c r="G26" s="282" t="s">
        <v>963</v>
      </c>
      <c r="H26" s="281" t="s">
        <v>890</v>
      </c>
      <c r="I26" s="281" t="s">
        <v>846</v>
      </c>
      <c r="J26" s="281" t="s">
        <v>850</v>
      </c>
      <c r="K26" s="281" t="s">
        <v>890</v>
      </c>
      <c r="L26" s="283">
        <v>45127</v>
      </c>
      <c r="M26" s="282" t="s">
        <v>950</v>
      </c>
      <c r="N26" s="286">
        <v>45493</v>
      </c>
      <c r="O26" s="284">
        <v>5012.93</v>
      </c>
      <c r="P26" s="284">
        <f t="shared" si="0"/>
        <v>1253.2325000000001</v>
      </c>
      <c r="Q26" s="284">
        <f t="shared" si="2"/>
        <v>6266.1625000000004</v>
      </c>
      <c r="R26" s="282" t="s">
        <v>848</v>
      </c>
      <c r="S26" s="281"/>
      <c r="T26" s="281"/>
      <c r="U26" s="281" t="s">
        <v>849</v>
      </c>
      <c r="V26" s="376" t="s">
        <v>909</v>
      </c>
      <c r="W26" s="377"/>
      <c r="X26" s="283"/>
      <c r="Y26" s="283"/>
    </row>
    <row r="27" spans="1:25" s="285" customFormat="1" ht="22.5" x14ac:dyDescent="0.25">
      <c r="A27" s="281" t="s">
        <v>222</v>
      </c>
      <c r="B27" s="281" t="s">
        <v>263</v>
      </c>
      <c r="C27" s="281" t="s">
        <v>58</v>
      </c>
      <c r="D27" s="281" t="s">
        <v>58</v>
      </c>
      <c r="E27" s="281" t="s">
        <v>890</v>
      </c>
      <c r="F27" s="281" t="s">
        <v>943</v>
      </c>
      <c r="G27" s="282"/>
      <c r="H27" s="281" t="s">
        <v>890</v>
      </c>
      <c r="I27" s="281" t="s">
        <v>846</v>
      </c>
      <c r="J27" s="281" t="s">
        <v>850</v>
      </c>
      <c r="K27" s="281" t="s">
        <v>890</v>
      </c>
      <c r="L27" s="283">
        <v>45127</v>
      </c>
      <c r="M27" s="282" t="s">
        <v>951</v>
      </c>
      <c r="N27" s="286">
        <v>45493</v>
      </c>
      <c r="O27" s="284">
        <v>1855.95</v>
      </c>
      <c r="P27" s="284">
        <f t="shared" si="0"/>
        <v>463.98750000000001</v>
      </c>
      <c r="Q27" s="284">
        <f t="shared" si="2"/>
        <v>2319.9375</v>
      </c>
      <c r="R27" s="282" t="s">
        <v>848</v>
      </c>
      <c r="S27" s="281"/>
      <c r="T27" s="281"/>
      <c r="U27" s="281" t="s">
        <v>849</v>
      </c>
      <c r="V27" s="376" t="s">
        <v>827</v>
      </c>
      <c r="W27" s="377"/>
      <c r="X27" s="283"/>
      <c r="Y27" s="283"/>
    </row>
    <row r="28" spans="1:25" s="285" customFormat="1" ht="22.5" x14ac:dyDescent="0.25">
      <c r="A28" s="281" t="s">
        <v>223</v>
      </c>
      <c r="B28" s="281" t="s">
        <v>263</v>
      </c>
      <c r="C28" s="281" t="s">
        <v>58</v>
      </c>
      <c r="D28" s="281" t="s">
        <v>58</v>
      </c>
      <c r="E28" s="281" t="s">
        <v>964</v>
      </c>
      <c r="F28" s="281" t="s">
        <v>944</v>
      </c>
      <c r="G28" s="282" t="s">
        <v>965</v>
      </c>
      <c r="H28" s="281" t="s">
        <v>890</v>
      </c>
      <c r="I28" s="281" t="s">
        <v>846</v>
      </c>
      <c r="J28" s="281" t="s">
        <v>850</v>
      </c>
      <c r="K28" s="281" t="s">
        <v>890</v>
      </c>
      <c r="L28" s="283">
        <v>45127</v>
      </c>
      <c r="M28" s="282" t="s">
        <v>952</v>
      </c>
      <c r="N28" s="286">
        <v>45493</v>
      </c>
      <c r="O28" s="284">
        <v>9569.52</v>
      </c>
      <c r="P28" s="284">
        <f t="shared" si="0"/>
        <v>2392.38</v>
      </c>
      <c r="Q28" s="284">
        <f t="shared" si="2"/>
        <v>11961.900000000001</v>
      </c>
      <c r="R28" s="282" t="s">
        <v>848</v>
      </c>
      <c r="S28" s="325"/>
      <c r="T28" s="281"/>
      <c r="U28" s="281" t="s">
        <v>849</v>
      </c>
      <c r="V28" s="376" t="s">
        <v>909</v>
      </c>
      <c r="W28" s="377"/>
      <c r="X28" s="283"/>
      <c r="Y28" s="283"/>
    </row>
    <row r="29" spans="1:25" s="285" customFormat="1" ht="33.75" x14ac:dyDescent="0.2">
      <c r="A29" s="281" t="s">
        <v>224</v>
      </c>
      <c r="B29" s="281" t="s">
        <v>263</v>
      </c>
      <c r="C29" s="281" t="s">
        <v>58</v>
      </c>
      <c r="D29" s="281" t="s">
        <v>58</v>
      </c>
      <c r="E29" s="281" t="s">
        <v>966</v>
      </c>
      <c r="F29" s="281" t="s">
        <v>688</v>
      </c>
      <c r="G29" s="282" t="s">
        <v>967</v>
      </c>
      <c r="H29" s="281" t="s">
        <v>890</v>
      </c>
      <c r="I29" s="281" t="s">
        <v>846</v>
      </c>
      <c r="J29" s="333" t="s">
        <v>854</v>
      </c>
      <c r="K29" s="281" t="s">
        <v>890</v>
      </c>
      <c r="L29" s="283">
        <v>45127</v>
      </c>
      <c r="M29" s="282" t="s">
        <v>953</v>
      </c>
      <c r="N29" s="286">
        <v>45493</v>
      </c>
      <c r="O29" s="284">
        <v>5708.06</v>
      </c>
      <c r="P29" s="284">
        <f t="shared" si="0"/>
        <v>1427.0150000000001</v>
      </c>
      <c r="Q29" s="284">
        <f t="shared" si="1"/>
        <v>7135.0750000000007</v>
      </c>
      <c r="R29" s="282" t="s">
        <v>848</v>
      </c>
      <c r="S29" s="325"/>
      <c r="T29" s="281"/>
      <c r="U29" s="281" t="s">
        <v>849</v>
      </c>
      <c r="V29" s="376" t="s">
        <v>909</v>
      </c>
      <c r="W29" s="377"/>
      <c r="X29" s="283"/>
      <c r="Y29" s="283"/>
    </row>
    <row r="30" spans="1:25" s="285" customFormat="1" ht="22.5" x14ac:dyDescent="0.2">
      <c r="A30" s="281" t="s">
        <v>225</v>
      </c>
      <c r="B30" s="281" t="s">
        <v>263</v>
      </c>
      <c r="C30" s="281" t="s">
        <v>58</v>
      </c>
      <c r="D30" s="281" t="s">
        <v>58</v>
      </c>
      <c r="E30" s="322" t="s">
        <v>1006</v>
      </c>
      <c r="F30" s="281" t="s">
        <v>945</v>
      </c>
      <c r="G30" s="324" t="s">
        <v>1007</v>
      </c>
      <c r="H30" s="281" t="s">
        <v>890</v>
      </c>
      <c r="I30" s="281" t="s">
        <v>846</v>
      </c>
      <c r="J30" s="334" t="s">
        <v>854</v>
      </c>
      <c r="K30" s="281" t="s">
        <v>890</v>
      </c>
      <c r="L30" s="283">
        <v>45127</v>
      </c>
      <c r="M30" s="282" t="s">
        <v>954</v>
      </c>
      <c r="N30" s="286">
        <v>45493</v>
      </c>
      <c r="O30" s="284">
        <v>6197.1</v>
      </c>
      <c r="P30" s="284">
        <f t="shared" si="0"/>
        <v>1549.2750000000001</v>
      </c>
      <c r="Q30" s="284">
        <f t="shared" si="1"/>
        <v>7746.375</v>
      </c>
      <c r="R30" s="282" t="s">
        <v>848</v>
      </c>
      <c r="S30" s="325"/>
      <c r="T30" s="281"/>
      <c r="U30" s="281" t="s">
        <v>849</v>
      </c>
      <c r="V30" s="376" t="s">
        <v>909</v>
      </c>
      <c r="W30" s="377"/>
      <c r="X30" s="283"/>
      <c r="Y30" s="283"/>
    </row>
    <row r="31" spans="1:25" ht="22.5" x14ac:dyDescent="0.2">
      <c r="A31" s="275" t="s">
        <v>226</v>
      </c>
      <c r="B31" s="275" t="s">
        <v>263</v>
      </c>
      <c r="C31" s="275" t="s">
        <v>58</v>
      </c>
      <c r="D31" s="275" t="s">
        <v>58</v>
      </c>
      <c r="E31" s="275" t="s">
        <v>968</v>
      </c>
      <c r="F31" s="281" t="s">
        <v>946</v>
      </c>
      <c r="G31" s="282" t="s">
        <v>969</v>
      </c>
      <c r="H31" s="281" t="s">
        <v>890</v>
      </c>
      <c r="I31" s="330" t="s">
        <v>846</v>
      </c>
      <c r="J31" s="331" t="s">
        <v>852</v>
      </c>
      <c r="K31" s="281" t="s">
        <v>890</v>
      </c>
      <c r="L31" s="283">
        <v>45127</v>
      </c>
      <c r="M31" s="282" t="s">
        <v>955</v>
      </c>
      <c r="N31" s="286">
        <v>45493</v>
      </c>
      <c r="O31" s="280">
        <v>7819</v>
      </c>
      <c r="P31" s="280">
        <f t="shared" si="0"/>
        <v>1954.75</v>
      </c>
      <c r="Q31" s="280">
        <f t="shared" si="1"/>
        <v>9773.75</v>
      </c>
      <c r="R31" s="276" t="s">
        <v>848</v>
      </c>
      <c r="S31" s="279"/>
      <c r="T31" s="275"/>
      <c r="U31" s="275" t="s">
        <v>849</v>
      </c>
      <c r="V31" s="371" t="s">
        <v>909</v>
      </c>
      <c r="W31" s="372"/>
      <c r="X31" s="277"/>
      <c r="Y31" s="277"/>
    </row>
    <row r="32" spans="1:25" ht="22.5" x14ac:dyDescent="0.2">
      <c r="A32" s="275" t="s">
        <v>227</v>
      </c>
      <c r="B32" s="275" t="s">
        <v>263</v>
      </c>
      <c r="C32" s="275" t="s">
        <v>58</v>
      </c>
      <c r="D32" s="275" t="s">
        <v>58</v>
      </c>
      <c r="E32" s="275" t="s">
        <v>968</v>
      </c>
      <c r="F32" s="281" t="s">
        <v>867</v>
      </c>
      <c r="G32" s="282" t="s">
        <v>969</v>
      </c>
      <c r="H32" s="281" t="s">
        <v>890</v>
      </c>
      <c r="I32" s="330" t="s">
        <v>846</v>
      </c>
      <c r="J32" s="331" t="s">
        <v>852</v>
      </c>
      <c r="K32" s="281" t="s">
        <v>890</v>
      </c>
      <c r="L32" s="283">
        <v>45127</v>
      </c>
      <c r="M32" s="282" t="s">
        <v>956</v>
      </c>
      <c r="N32" s="286">
        <v>45493</v>
      </c>
      <c r="O32" s="280">
        <v>3287.7</v>
      </c>
      <c r="P32" s="280">
        <f t="shared" si="0"/>
        <v>821.92499999999995</v>
      </c>
      <c r="Q32" s="280">
        <f t="shared" si="1"/>
        <v>4109.625</v>
      </c>
      <c r="R32" s="276" t="s">
        <v>848</v>
      </c>
      <c r="S32" s="275"/>
      <c r="T32" s="275"/>
      <c r="U32" s="275" t="s">
        <v>849</v>
      </c>
      <c r="V32" s="371" t="s">
        <v>909</v>
      </c>
      <c r="W32" s="372"/>
      <c r="X32" s="277"/>
      <c r="Y32" s="277"/>
    </row>
    <row r="33" spans="1:25" s="285" customFormat="1" ht="22.5" x14ac:dyDescent="0.2">
      <c r="A33" s="281" t="s">
        <v>228</v>
      </c>
      <c r="B33" s="281" t="s">
        <v>263</v>
      </c>
      <c r="C33" s="281" t="s">
        <v>58</v>
      </c>
      <c r="D33" s="281" t="s">
        <v>58</v>
      </c>
      <c r="E33" s="281" t="s">
        <v>970</v>
      </c>
      <c r="F33" s="281" t="s">
        <v>20</v>
      </c>
      <c r="G33" s="282" t="s">
        <v>971</v>
      </c>
      <c r="H33" s="281" t="s">
        <v>890</v>
      </c>
      <c r="I33" s="330" t="s">
        <v>846</v>
      </c>
      <c r="J33" s="331" t="s">
        <v>892</v>
      </c>
      <c r="K33" s="281" t="s">
        <v>890</v>
      </c>
      <c r="L33" s="283">
        <v>45127</v>
      </c>
      <c r="M33" s="282" t="s">
        <v>957</v>
      </c>
      <c r="N33" s="286">
        <v>45493</v>
      </c>
      <c r="O33" s="284">
        <v>4294.3500000000004</v>
      </c>
      <c r="P33" s="284">
        <f t="shared" si="0"/>
        <v>1073.5875000000001</v>
      </c>
      <c r="Q33" s="284">
        <f t="shared" si="1"/>
        <v>5367.9375</v>
      </c>
      <c r="R33" s="282" t="s">
        <v>848</v>
      </c>
      <c r="S33" s="281"/>
      <c r="T33" s="281"/>
      <c r="U33" s="281" t="s">
        <v>849</v>
      </c>
      <c r="V33" s="376" t="s">
        <v>909</v>
      </c>
      <c r="W33" s="377"/>
      <c r="X33" s="283"/>
      <c r="Y33" s="283"/>
    </row>
    <row r="34" spans="1:25" s="285" customFormat="1" ht="22.5" x14ac:dyDescent="0.2">
      <c r="A34" s="281" t="s">
        <v>229</v>
      </c>
      <c r="B34" s="281" t="s">
        <v>263</v>
      </c>
      <c r="C34" s="281" t="s">
        <v>58</v>
      </c>
      <c r="D34" s="281" t="s">
        <v>58</v>
      </c>
      <c r="E34" s="281" t="s">
        <v>972</v>
      </c>
      <c r="F34" s="281" t="s">
        <v>463</v>
      </c>
      <c r="G34" s="282" t="s">
        <v>973</v>
      </c>
      <c r="H34" s="281" t="s">
        <v>890</v>
      </c>
      <c r="I34" s="281" t="s">
        <v>846</v>
      </c>
      <c r="J34" s="335" t="s">
        <v>853</v>
      </c>
      <c r="K34" s="281" t="s">
        <v>890</v>
      </c>
      <c r="L34" s="283">
        <v>45127</v>
      </c>
      <c r="M34" s="282" t="s">
        <v>958</v>
      </c>
      <c r="N34" s="286">
        <v>45493</v>
      </c>
      <c r="O34" s="284">
        <v>4451.45</v>
      </c>
      <c r="P34" s="284">
        <f t="shared" si="0"/>
        <v>1112.8625</v>
      </c>
      <c r="Q34" s="284">
        <f t="shared" si="1"/>
        <v>5564.3125</v>
      </c>
      <c r="R34" s="282" t="s">
        <v>848</v>
      </c>
      <c r="S34" s="281"/>
      <c r="T34" s="281"/>
      <c r="U34" s="281" t="s">
        <v>849</v>
      </c>
      <c r="V34" s="376" t="s">
        <v>909</v>
      </c>
      <c r="W34" s="377"/>
      <c r="X34" s="283"/>
      <c r="Y34" s="283"/>
    </row>
    <row r="35" spans="1:25" s="285" customFormat="1" ht="22.5" x14ac:dyDescent="0.25">
      <c r="A35" s="281" t="s">
        <v>230</v>
      </c>
      <c r="B35" s="281" t="s">
        <v>263</v>
      </c>
      <c r="C35" s="281" t="s">
        <v>58</v>
      </c>
      <c r="D35" s="281" t="s">
        <v>58</v>
      </c>
      <c r="E35" s="281" t="s">
        <v>972</v>
      </c>
      <c r="F35" s="281" t="s">
        <v>291</v>
      </c>
      <c r="G35" s="282" t="s">
        <v>973</v>
      </c>
      <c r="H35" s="281" t="s">
        <v>890</v>
      </c>
      <c r="I35" s="281" t="s">
        <v>846</v>
      </c>
      <c r="J35" s="281" t="s">
        <v>853</v>
      </c>
      <c r="K35" s="281" t="s">
        <v>890</v>
      </c>
      <c r="L35" s="283">
        <v>45127</v>
      </c>
      <c r="M35" s="282" t="s">
        <v>959</v>
      </c>
      <c r="N35" s="286">
        <v>45493</v>
      </c>
      <c r="O35" s="284">
        <v>2293.2600000000002</v>
      </c>
      <c r="P35" s="284">
        <f t="shared" si="0"/>
        <v>573.31500000000005</v>
      </c>
      <c r="Q35" s="284">
        <f t="shared" si="1"/>
        <v>2866.5750000000003</v>
      </c>
      <c r="R35" s="282" t="s">
        <v>848</v>
      </c>
      <c r="S35" s="281"/>
      <c r="T35" s="281"/>
      <c r="U35" s="281" t="s">
        <v>849</v>
      </c>
      <c r="V35" s="376" t="s">
        <v>909</v>
      </c>
      <c r="W35" s="377"/>
      <c r="X35" s="283"/>
      <c r="Y35" s="283"/>
    </row>
    <row r="36" spans="1:25" ht="22.5" x14ac:dyDescent="0.25">
      <c r="A36" s="275" t="s">
        <v>231</v>
      </c>
      <c r="B36" s="275" t="s">
        <v>209</v>
      </c>
      <c r="C36" s="275" t="s">
        <v>621</v>
      </c>
      <c r="D36" s="275" t="s">
        <v>58</v>
      </c>
      <c r="E36" s="275" t="s">
        <v>974</v>
      </c>
      <c r="F36" s="275" t="s">
        <v>978</v>
      </c>
      <c r="G36" s="276" t="s">
        <v>975</v>
      </c>
      <c r="H36" s="275" t="s">
        <v>890</v>
      </c>
      <c r="I36" s="275" t="s">
        <v>846</v>
      </c>
      <c r="J36" s="275" t="s">
        <v>977</v>
      </c>
      <c r="K36" s="275" t="s">
        <v>890</v>
      </c>
      <c r="L36" s="277">
        <v>45125</v>
      </c>
      <c r="M36" s="287" t="s">
        <v>980</v>
      </c>
      <c r="N36" s="278">
        <v>45491</v>
      </c>
      <c r="O36" s="280">
        <v>22322.34</v>
      </c>
      <c r="P36" s="280">
        <f t="shared" si="0"/>
        <v>5580.585</v>
      </c>
      <c r="Q36" s="280">
        <f t="shared" si="1"/>
        <v>27902.924999999999</v>
      </c>
      <c r="R36" s="276" t="s">
        <v>848</v>
      </c>
      <c r="S36" s="275"/>
      <c r="T36" s="275"/>
      <c r="U36" s="275" t="s">
        <v>849</v>
      </c>
      <c r="V36" s="371" t="s">
        <v>827</v>
      </c>
      <c r="W36" s="372"/>
      <c r="X36" s="277"/>
      <c r="Y36" s="277"/>
    </row>
    <row r="37" spans="1:25" ht="33.75" x14ac:dyDescent="0.25">
      <c r="A37" s="275" t="s">
        <v>232</v>
      </c>
      <c r="B37" s="275" t="s">
        <v>209</v>
      </c>
      <c r="C37" s="275" t="s">
        <v>889</v>
      </c>
      <c r="D37" s="275" t="s">
        <v>621</v>
      </c>
      <c r="E37" s="275" t="s">
        <v>890</v>
      </c>
      <c r="F37" s="275" t="s">
        <v>979</v>
      </c>
      <c r="G37" s="276" t="s">
        <v>976</v>
      </c>
      <c r="H37" s="275" t="s">
        <v>890</v>
      </c>
      <c r="I37" s="275" t="s">
        <v>846</v>
      </c>
      <c r="J37" s="275" t="s">
        <v>861</v>
      </c>
      <c r="K37" s="275" t="s">
        <v>890</v>
      </c>
      <c r="L37" s="277">
        <v>45108</v>
      </c>
      <c r="M37" s="276" t="s">
        <v>981</v>
      </c>
      <c r="N37" s="278">
        <v>45474</v>
      </c>
      <c r="O37" s="280">
        <v>9294.1</v>
      </c>
      <c r="P37" s="280">
        <f t="shared" si="0"/>
        <v>2323.5250000000001</v>
      </c>
      <c r="Q37" s="280">
        <f t="shared" si="1"/>
        <v>11617.625</v>
      </c>
      <c r="R37" s="276" t="s">
        <v>848</v>
      </c>
      <c r="S37" s="275"/>
      <c r="T37" s="275"/>
      <c r="U37" s="275" t="s">
        <v>849</v>
      </c>
      <c r="V37" s="371" t="s">
        <v>827</v>
      </c>
      <c r="W37" s="372"/>
      <c r="X37" s="277"/>
      <c r="Y37" s="277"/>
    </row>
    <row r="38" spans="1:25" ht="22.5" x14ac:dyDescent="0.25">
      <c r="A38" s="275" t="s">
        <v>233</v>
      </c>
      <c r="B38" s="275" t="s">
        <v>263</v>
      </c>
      <c r="C38" s="275" t="s">
        <v>58</v>
      </c>
      <c r="D38" s="275" t="s">
        <v>58</v>
      </c>
      <c r="E38" s="275" t="s">
        <v>890</v>
      </c>
      <c r="F38" s="281" t="s">
        <v>316</v>
      </c>
      <c r="G38" s="276"/>
      <c r="H38" s="275" t="s">
        <v>890</v>
      </c>
      <c r="I38" s="275" t="s">
        <v>846</v>
      </c>
      <c r="J38" s="275" t="s">
        <v>317</v>
      </c>
      <c r="K38" s="275" t="s">
        <v>890</v>
      </c>
      <c r="L38" s="277">
        <v>45184</v>
      </c>
      <c r="M38" s="276" t="s">
        <v>982</v>
      </c>
      <c r="N38" s="288">
        <v>45550</v>
      </c>
      <c r="O38" s="280">
        <v>1300</v>
      </c>
      <c r="P38" s="280">
        <f t="shared" si="0"/>
        <v>325</v>
      </c>
      <c r="Q38" s="280">
        <f t="shared" si="1"/>
        <v>1625</v>
      </c>
      <c r="R38" s="276" t="s">
        <v>848</v>
      </c>
      <c r="S38" s="275"/>
      <c r="T38" s="275"/>
      <c r="U38" s="275" t="s">
        <v>849</v>
      </c>
      <c r="V38" s="371" t="s">
        <v>827</v>
      </c>
      <c r="W38" s="372"/>
      <c r="X38" s="277"/>
      <c r="Y38" s="277"/>
    </row>
    <row r="39" spans="1:25" ht="33.75" x14ac:dyDescent="0.25">
      <c r="A39" s="275" t="s">
        <v>234</v>
      </c>
      <c r="B39" s="275" t="s">
        <v>263</v>
      </c>
      <c r="C39" s="275" t="s">
        <v>58</v>
      </c>
      <c r="D39" s="275" t="s">
        <v>58</v>
      </c>
      <c r="E39" s="275" t="s">
        <v>987</v>
      </c>
      <c r="F39" s="281" t="s">
        <v>708</v>
      </c>
      <c r="G39" s="276" t="s">
        <v>989</v>
      </c>
      <c r="H39" s="275" t="s">
        <v>890</v>
      </c>
      <c r="I39" s="275" t="s">
        <v>846</v>
      </c>
      <c r="J39" s="275" t="s">
        <v>709</v>
      </c>
      <c r="K39" s="275" t="s">
        <v>890</v>
      </c>
      <c r="L39" s="277">
        <v>45187</v>
      </c>
      <c r="M39" s="276" t="s">
        <v>983</v>
      </c>
      <c r="N39" s="278">
        <v>45553</v>
      </c>
      <c r="O39" s="280">
        <v>4500</v>
      </c>
      <c r="P39" s="280">
        <f t="shared" si="0"/>
        <v>1125</v>
      </c>
      <c r="Q39" s="280">
        <f t="shared" si="1"/>
        <v>5625</v>
      </c>
      <c r="R39" s="276" t="s">
        <v>848</v>
      </c>
      <c r="S39" s="275"/>
      <c r="T39" s="275"/>
      <c r="U39" s="275" t="s">
        <v>849</v>
      </c>
      <c r="V39" s="371" t="s">
        <v>909</v>
      </c>
      <c r="W39" s="372"/>
      <c r="X39" s="277"/>
      <c r="Y39" s="277"/>
    </row>
    <row r="40" spans="1:25" ht="33.75" x14ac:dyDescent="0.25">
      <c r="A40" s="275" t="s">
        <v>235</v>
      </c>
      <c r="B40" s="275" t="s">
        <v>263</v>
      </c>
      <c r="C40" s="275" t="s">
        <v>58</v>
      </c>
      <c r="D40" s="275" t="s">
        <v>58</v>
      </c>
      <c r="E40" s="275" t="s">
        <v>988</v>
      </c>
      <c r="F40" s="281" t="s">
        <v>704</v>
      </c>
      <c r="G40" s="276" t="s">
        <v>990</v>
      </c>
      <c r="H40" s="275" t="s">
        <v>890</v>
      </c>
      <c r="I40" s="275" t="s">
        <v>846</v>
      </c>
      <c r="J40" s="275" t="s">
        <v>986</v>
      </c>
      <c r="K40" s="275" t="s">
        <v>890</v>
      </c>
      <c r="L40" s="277">
        <v>45186</v>
      </c>
      <c r="M40" s="276" t="s">
        <v>984</v>
      </c>
      <c r="N40" s="278">
        <v>45552</v>
      </c>
      <c r="O40" s="280">
        <v>9500</v>
      </c>
      <c r="P40" s="280">
        <f t="shared" si="0"/>
        <v>2375</v>
      </c>
      <c r="Q40" s="280">
        <f t="shared" si="1"/>
        <v>11875</v>
      </c>
      <c r="R40" s="276" t="s">
        <v>848</v>
      </c>
      <c r="S40" s="275"/>
      <c r="T40" s="275"/>
      <c r="U40" s="275" t="s">
        <v>849</v>
      </c>
      <c r="V40" s="371" t="s">
        <v>909</v>
      </c>
      <c r="W40" s="372"/>
      <c r="X40" s="277"/>
      <c r="Y40" s="277"/>
    </row>
    <row r="41" spans="1:25" ht="22.5" x14ac:dyDescent="0.25">
      <c r="A41" s="275" t="s">
        <v>236</v>
      </c>
      <c r="B41" s="275" t="s">
        <v>263</v>
      </c>
      <c r="C41" s="275" t="s">
        <v>58</v>
      </c>
      <c r="D41" s="275" t="s">
        <v>58</v>
      </c>
      <c r="E41" s="292" t="s">
        <v>1005</v>
      </c>
      <c r="F41" s="281" t="s">
        <v>53</v>
      </c>
      <c r="G41" s="293" t="s">
        <v>989</v>
      </c>
      <c r="H41" s="275" t="s">
        <v>890</v>
      </c>
      <c r="I41" s="275" t="s">
        <v>846</v>
      </c>
      <c r="J41" s="275" t="s">
        <v>850</v>
      </c>
      <c r="K41" s="275" t="s">
        <v>890</v>
      </c>
      <c r="L41" s="277">
        <v>45186</v>
      </c>
      <c r="M41" s="276" t="s">
        <v>985</v>
      </c>
      <c r="N41" s="278">
        <v>45552</v>
      </c>
      <c r="O41" s="280">
        <v>5650</v>
      </c>
      <c r="P41" s="280">
        <f t="shared" si="0"/>
        <v>1412.5</v>
      </c>
      <c r="Q41" s="280">
        <f t="shared" si="1"/>
        <v>7062.5</v>
      </c>
      <c r="R41" s="276" t="s">
        <v>848</v>
      </c>
      <c r="S41" s="275"/>
      <c r="T41" s="275"/>
      <c r="U41" s="275" t="s">
        <v>849</v>
      </c>
      <c r="V41" s="371" t="s">
        <v>909</v>
      </c>
      <c r="W41" s="372"/>
      <c r="X41" s="277"/>
      <c r="Y41" s="277"/>
    </row>
    <row r="42" spans="1:25" ht="22.5" x14ac:dyDescent="0.2">
      <c r="A42" s="275" t="s">
        <v>237</v>
      </c>
      <c r="B42" s="275" t="s">
        <v>263</v>
      </c>
      <c r="C42" s="275" t="s">
        <v>58</v>
      </c>
      <c r="D42" s="275" t="s">
        <v>58</v>
      </c>
      <c r="E42" s="292" t="s">
        <v>991</v>
      </c>
      <c r="F42" s="275" t="s">
        <v>528</v>
      </c>
      <c r="G42" s="295" t="s">
        <v>1001</v>
      </c>
      <c r="H42" s="275" t="s">
        <v>890</v>
      </c>
      <c r="I42" s="275" t="s">
        <v>846</v>
      </c>
      <c r="J42" s="275" t="s">
        <v>859</v>
      </c>
      <c r="K42" s="275" t="s">
        <v>890</v>
      </c>
      <c r="L42" s="277">
        <v>45019</v>
      </c>
      <c r="M42" s="293" t="s">
        <v>992</v>
      </c>
      <c r="N42" s="279">
        <f>L42+60</f>
        <v>45079</v>
      </c>
      <c r="O42" s="280">
        <v>25423.8</v>
      </c>
      <c r="P42" s="280">
        <f t="shared" si="0"/>
        <v>6355.95</v>
      </c>
      <c r="Q42" s="280">
        <f t="shared" si="1"/>
        <v>31779.75</v>
      </c>
      <c r="R42" s="276" t="s">
        <v>848</v>
      </c>
      <c r="S42" s="278">
        <v>45072</v>
      </c>
      <c r="T42" s="275"/>
      <c r="U42" s="275" t="s">
        <v>849</v>
      </c>
      <c r="V42" s="371" t="s">
        <v>909</v>
      </c>
      <c r="W42" s="372"/>
      <c r="X42" s="277"/>
      <c r="Y42" s="277"/>
    </row>
    <row r="43" spans="1:25" ht="22.5" x14ac:dyDescent="0.25">
      <c r="A43" s="275" t="s">
        <v>238</v>
      </c>
      <c r="B43" s="275" t="s">
        <v>263</v>
      </c>
      <c r="C43" s="275" t="s">
        <v>58</v>
      </c>
      <c r="D43" s="275" t="s">
        <v>58</v>
      </c>
      <c r="E43" s="292" t="s">
        <v>993</v>
      </c>
      <c r="F43" s="275" t="s">
        <v>994</v>
      </c>
      <c r="G43" s="293" t="s">
        <v>1002</v>
      </c>
      <c r="H43" s="292" t="s">
        <v>890</v>
      </c>
      <c r="I43" s="275" t="s">
        <v>846</v>
      </c>
      <c r="J43" s="275" t="s">
        <v>995</v>
      </c>
      <c r="K43" s="275" t="s">
        <v>890</v>
      </c>
      <c r="L43" s="277">
        <v>45166</v>
      </c>
      <c r="M43" s="293" t="s">
        <v>996</v>
      </c>
      <c r="N43" s="279">
        <f>L43+60</f>
        <v>45226</v>
      </c>
      <c r="O43" s="280">
        <v>12931</v>
      </c>
      <c r="P43" s="280">
        <f t="shared" si="0"/>
        <v>3232.75</v>
      </c>
      <c r="Q43" s="280">
        <f t="shared" si="1"/>
        <v>16163.75</v>
      </c>
      <c r="R43" s="276" t="s">
        <v>848</v>
      </c>
      <c r="S43" s="275"/>
      <c r="T43" s="275"/>
      <c r="U43" s="275" t="s">
        <v>849</v>
      </c>
      <c r="V43" s="371" t="s">
        <v>909</v>
      </c>
      <c r="W43" s="372"/>
      <c r="X43" s="277"/>
      <c r="Y43" s="277"/>
    </row>
    <row r="44" spans="1:25" s="285" customFormat="1" ht="22.5" x14ac:dyDescent="0.25">
      <c r="A44" s="281" t="s">
        <v>239</v>
      </c>
      <c r="B44" s="281" t="s">
        <v>263</v>
      </c>
      <c r="C44" s="281" t="s">
        <v>58</v>
      </c>
      <c r="D44" s="281" t="s">
        <v>58</v>
      </c>
      <c r="E44" s="322" t="s">
        <v>998</v>
      </c>
      <c r="F44" s="281" t="s">
        <v>871</v>
      </c>
      <c r="G44" s="324" t="s">
        <v>999</v>
      </c>
      <c r="H44" s="281"/>
      <c r="I44" s="281" t="s">
        <v>846</v>
      </c>
      <c r="J44" s="281" t="s">
        <v>872</v>
      </c>
      <c r="K44" s="322" t="s">
        <v>890</v>
      </c>
      <c r="L44" s="283">
        <v>45215</v>
      </c>
      <c r="M44" s="324" t="s">
        <v>997</v>
      </c>
      <c r="N44" s="286">
        <v>45581</v>
      </c>
      <c r="O44" s="284">
        <v>11940</v>
      </c>
      <c r="P44" s="284">
        <f t="shared" si="0"/>
        <v>2985</v>
      </c>
      <c r="Q44" s="284">
        <f t="shared" si="1"/>
        <v>14925</v>
      </c>
      <c r="R44" s="282" t="s">
        <v>848</v>
      </c>
      <c r="S44" s="325"/>
      <c r="T44" s="281"/>
      <c r="U44" s="281" t="s">
        <v>849</v>
      </c>
      <c r="V44" s="376" t="s">
        <v>909</v>
      </c>
      <c r="W44" s="377"/>
      <c r="X44" s="283"/>
      <c r="Y44" s="283"/>
    </row>
    <row r="45" spans="1:25" ht="67.5" x14ac:dyDescent="0.25">
      <c r="A45" s="275" t="s">
        <v>83</v>
      </c>
      <c r="B45" s="275" t="s">
        <v>263</v>
      </c>
      <c r="C45" s="275" t="s">
        <v>58</v>
      </c>
      <c r="D45" s="275" t="s">
        <v>58</v>
      </c>
      <c r="E45" s="292" t="s">
        <v>1004</v>
      </c>
      <c r="F45" s="275" t="s">
        <v>718</v>
      </c>
      <c r="G45" s="293">
        <v>22800000</v>
      </c>
      <c r="H45" s="275"/>
      <c r="I45" s="275" t="s">
        <v>846</v>
      </c>
      <c r="J45" s="275" t="s">
        <v>857</v>
      </c>
      <c r="K45" s="292" t="s">
        <v>890</v>
      </c>
      <c r="L45" s="277">
        <v>45224</v>
      </c>
      <c r="M45" s="294" t="s">
        <v>1000</v>
      </c>
      <c r="N45" s="278">
        <v>45589</v>
      </c>
      <c r="O45" s="280">
        <v>5040</v>
      </c>
      <c r="P45" s="280">
        <f t="shared" si="0"/>
        <v>1260</v>
      </c>
      <c r="Q45" s="280">
        <f t="shared" si="1"/>
        <v>6300</v>
      </c>
      <c r="R45" s="276" t="s">
        <v>848</v>
      </c>
      <c r="S45" s="275"/>
      <c r="T45" s="275"/>
      <c r="U45" s="275" t="s">
        <v>849</v>
      </c>
      <c r="V45" s="371" t="s">
        <v>909</v>
      </c>
      <c r="W45" s="372"/>
      <c r="X45" s="277"/>
      <c r="Y45" s="277"/>
    </row>
    <row r="46" spans="1:25" ht="22.5" x14ac:dyDescent="0.25">
      <c r="A46" s="275" t="s">
        <v>84</v>
      </c>
      <c r="B46" s="275" t="s">
        <v>209</v>
      </c>
      <c r="C46" s="275" t="s">
        <v>889</v>
      </c>
      <c r="D46" s="275" t="s">
        <v>621</v>
      </c>
      <c r="E46" s="306" t="s">
        <v>890</v>
      </c>
      <c r="F46" s="275" t="s">
        <v>715</v>
      </c>
      <c r="G46" s="293" t="s">
        <v>1010</v>
      </c>
      <c r="H46" s="275"/>
      <c r="I46" s="275" t="s">
        <v>876</v>
      </c>
      <c r="J46" s="275" t="s">
        <v>716</v>
      </c>
      <c r="K46" s="292" t="s">
        <v>890</v>
      </c>
      <c r="L46" s="277">
        <v>45215</v>
      </c>
      <c r="M46" s="293" t="s">
        <v>1003</v>
      </c>
      <c r="N46" s="278">
        <v>45946</v>
      </c>
      <c r="O46" s="280">
        <v>3495361.96</v>
      </c>
      <c r="P46" s="280">
        <f t="shared" si="0"/>
        <v>873840.49</v>
      </c>
      <c r="Q46" s="280">
        <f t="shared" si="1"/>
        <v>4369202.45</v>
      </c>
      <c r="R46" s="276" t="s">
        <v>848</v>
      </c>
      <c r="S46" s="275"/>
      <c r="T46" s="275"/>
      <c r="U46" s="275" t="s">
        <v>849</v>
      </c>
      <c r="V46" s="378"/>
      <c r="W46" s="372"/>
      <c r="X46" s="277"/>
      <c r="Y46" s="277"/>
    </row>
    <row r="47" spans="1:25" ht="33.75" x14ac:dyDescent="0.25">
      <c r="A47" s="275" t="s">
        <v>240</v>
      </c>
      <c r="B47" s="275" t="s">
        <v>263</v>
      </c>
      <c r="C47" s="275" t="s">
        <v>58</v>
      </c>
      <c r="D47" s="275" t="s">
        <v>58</v>
      </c>
      <c r="E47" s="292" t="s">
        <v>1008</v>
      </c>
      <c r="F47" s="275" t="s">
        <v>885</v>
      </c>
      <c r="G47" s="276" t="s">
        <v>1009</v>
      </c>
      <c r="H47" s="275"/>
      <c r="I47" s="275" t="s">
        <v>846</v>
      </c>
      <c r="J47" s="275" t="s">
        <v>1011</v>
      </c>
      <c r="K47" s="292" t="s">
        <v>890</v>
      </c>
      <c r="L47" s="277">
        <v>45254</v>
      </c>
      <c r="M47" s="293" t="s">
        <v>1012</v>
      </c>
      <c r="N47" s="278">
        <v>45265</v>
      </c>
      <c r="O47" s="280">
        <v>26078.46</v>
      </c>
      <c r="P47" s="280">
        <f t="shared" si="0"/>
        <v>6519.6149999999998</v>
      </c>
      <c r="Q47" s="280">
        <f t="shared" si="1"/>
        <v>32598.074999999997</v>
      </c>
      <c r="R47" s="276" t="s">
        <v>848</v>
      </c>
      <c r="S47" s="278">
        <v>45265</v>
      </c>
      <c r="T47" s="275"/>
      <c r="U47" s="275" t="s">
        <v>849</v>
      </c>
      <c r="V47" s="371" t="s">
        <v>827</v>
      </c>
      <c r="W47" s="372"/>
      <c r="X47" s="277"/>
      <c r="Y47" s="277"/>
    </row>
    <row r="48" spans="1:25" ht="33.75" x14ac:dyDescent="0.25">
      <c r="A48" s="275" t="s">
        <v>306</v>
      </c>
      <c r="B48" s="275" t="s">
        <v>263</v>
      </c>
      <c r="C48" s="275" t="s">
        <v>58</v>
      </c>
      <c r="D48" s="275" t="s">
        <v>58</v>
      </c>
      <c r="E48" s="275" t="s">
        <v>1016</v>
      </c>
      <c r="F48" s="275" t="s">
        <v>1017</v>
      </c>
      <c r="G48" s="276" t="s">
        <v>1018</v>
      </c>
      <c r="H48" s="275"/>
      <c r="I48" s="275" t="s">
        <v>846</v>
      </c>
      <c r="J48" s="275" t="s">
        <v>1019</v>
      </c>
      <c r="K48" s="275" t="s">
        <v>890</v>
      </c>
      <c r="L48" s="277">
        <v>45294</v>
      </c>
      <c r="M48" s="276" t="s">
        <v>1020</v>
      </c>
      <c r="N48" s="278">
        <v>45354</v>
      </c>
      <c r="O48" s="280">
        <v>11111.11</v>
      </c>
      <c r="P48" s="280">
        <f t="shared" si="0"/>
        <v>2777.7775000000001</v>
      </c>
      <c r="Q48" s="280">
        <f t="shared" si="1"/>
        <v>13888.887500000001</v>
      </c>
      <c r="R48" s="276"/>
      <c r="S48" s="275"/>
      <c r="T48" s="275"/>
      <c r="U48" s="275" t="s">
        <v>849</v>
      </c>
      <c r="V48" s="371" t="s">
        <v>909</v>
      </c>
      <c r="W48" s="372"/>
      <c r="X48" s="277"/>
      <c r="Y48" s="277"/>
    </row>
    <row r="49" spans="1:25" ht="22.5" x14ac:dyDescent="0.25">
      <c r="A49" s="275" t="s">
        <v>241</v>
      </c>
      <c r="B49" s="275" t="s">
        <v>263</v>
      </c>
      <c r="C49" s="275" t="s">
        <v>58</v>
      </c>
      <c r="D49" s="275" t="s">
        <v>58</v>
      </c>
      <c r="E49" s="275" t="s">
        <v>273</v>
      </c>
      <c r="F49" s="275" t="s">
        <v>288</v>
      </c>
      <c r="G49" s="276" t="s">
        <v>1021</v>
      </c>
      <c r="H49" s="275"/>
      <c r="I49" s="275" t="s">
        <v>846</v>
      </c>
      <c r="J49" s="275" t="s">
        <v>445</v>
      </c>
      <c r="K49" s="275" t="s">
        <v>890</v>
      </c>
      <c r="L49" s="277">
        <v>45200</v>
      </c>
      <c r="M49" s="276" t="s">
        <v>1022</v>
      </c>
      <c r="N49" s="278">
        <v>45931</v>
      </c>
      <c r="O49" s="280">
        <v>0</v>
      </c>
      <c r="P49" s="280">
        <f t="shared" si="0"/>
        <v>0</v>
      </c>
      <c r="Q49" s="280">
        <f t="shared" si="1"/>
        <v>0</v>
      </c>
      <c r="R49" s="276"/>
      <c r="S49" s="275"/>
      <c r="T49" s="275"/>
      <c r="U49" s="275" t="s">
        <v>849</v>
      </c>
      <c r="V49" s="371" t="s">
        <v>827</v>
      </c>
      <c r="W49" s="372"/>
      <c r="X49" s="277"/>
      <c r="Y49" s="277"/>
    </row>
    <row r="50" spans="1:25" ht="45" x14ac:dyDescent="0.25">
      <c r="A50" s="275" t="s">
        <v>242</v>
      </c>
      <c r="B50" s="275" t="s">
        <v>295</v>
      </c>
      <c r="C50" s="275" t="s">
        <v>58</v>
      </c>
      <c r="D50" s="275" t="s">
        <v>58</v>
      </c>
      <c r="E50" s="292" t="s">
        <v>1038</v>
      </c>
      <c r="F50" s="275" t="s">
        <v>1034</v>
      </c>
      <c r="G50" s="276" t="s">
        <v>1040</v>
      </c>
      <c r="H50" s="292" t="s">
        <v>1039</v>
      </c>
      <c r="I50" s="275" t="s">
        <v>876</v>
      </c>
      <c r="J50" s="275" t="s">
        <v>1035</v>
      </c>
      <c r="K50" s="292" t="s">
        <v>890</v>
      </c>
      <c r="L50" s="277">
        <v>45043</v>
      </c>
      <c r="M50" s="292" t="s">
        <v>1038</v>
      </c>
      <c r="N50" s="278">
        <v>45194</v>
      </c>
      <c r="O50" s="280">
        <v>184269.36</v>
      </c>
      <c r="P50" s="280">
        <f t="shared" si="0"/>
        <v>46067.34</v>
      </c>
      <c r="Q50" s="280">
        <f t="shared" si="1"/>
        <v>230336.69999999998</v>
      </c>
      <c r="R50" s="276" t="s">
        <v>856</v>
      </c>
      <c r="S50" s="278">
        <v>45194</v>
      </c>
      <c r="T50" s="275"/>
      <c r="U50" s="275" t="s">
        <v>849</v>
      </c>
      <c r="V50" s="371" t="s">
        <v>909</v>
      </c>
      <c r="W50" s="372"/>
      <c r="X50" s="277"/>
      <c r="Y50" s="277"/>
    </row>
    <row r="51" spans="1:25" ht="22.5" x14ac:dyDescent="0.25">
      <c r="A51" s="275" t="s">
        <v>243</v>
      </c>
      <c r="B51" s="275" t="s">
        <v>295</v>
      </c>
      <c r="C51" s="275" t="s">
        <v>58</v>
      </c>
      <c r="D51" s="275" t="s">
        <v>58</v>
      </c>
      <c r="E51" s="292" t="s">
        <v>1041</v>
      </c>
      <c r="F51" s="292" t="s">
        <v>1043</v>
      </c>
      <c r="G51" s="276" t="str">
        <f>$G$42</f>
        <v>39100000-3</v>
      </c>
      <c r="H51" s="292" t="s">
        <v>1042</v>
      </c>
      <c r="I51" s="275" t="s">
        <v>876</v>
      </c>
      <c r="J51" s="275" t="s">
        <v>1037</v>
      </c>
      <c r="K51" s="292" t="s">
        <v>890</v>
      </c>
      <c r="L51" s="277">
        <v>45146</v>
      </c>
      <c r="M51" s="292" t="s">
        <v>1041</v>
      </c>
      <c r="N51" s="278">
        <v>45228</v>
      </c>
      <c r="O51" s="280">
        <v>69005</v>
      </c>
      <c r="P51" s="280">
        <f t="shared" si="0"/>
        <v>17251.25</v>
      </c>
      <c r="Q51" s="280">
        <f t="shared" si="1"/>
        <v>86256.25</v>
      </c>
      <c r="R51" s="276" t="s">
        <v>856</v>
      </c>
      <c r="S51" s="278">
        <v>45228</v>
      </c>
      <c r="T51" s="275"/>
      <c r="U51" s="275" t="s">
        <v>849</v>
      </c>
      <c r="V51" s="371" t="s">
        <v>909</v>
      </c>
      <c r="W51" s="372"/>
      <c r="X51" s="277"/>
      <c r="Y51" s="277"/>
    </row>
    <row r="52" spans="1:25" x14ac:dyDescent="0.25">
      <c r="A52" s="275" t="s">
        <v>244</v>
      </c>
      <c r="B52" s="275"/>
      <c r="C52" s="275"/>
      <c r="D52" s="275"/>
      <c r="E52" s="292"/>
      <c r="F52" s="275"/>
      <c r="G52" s="276"/>
      <c r="H52" s="275"/>
      <c r="I52" s="275"/>
      <c r="J52" s="275"/>
      <c r="K52" s="292"/>
      <c r="L52" s="277"/>
      <c r="M52" s="276"/>
      <c r="N52" s="275"/>
      <c r="O52" s="280"/>
      <c r="P52" s="280"/>
      <c r="Q52" s="280"/>
      <c r="R52" s="276"/>
      <c r="S52" s="275"/>
      <c r="T52" s="275"/>
      <c r="U52" s="275"/>
      <c r="V52" s="371"/>
      <c r="W52" s="372"/>
      <c r="X52" s="277"/>
      <c r="Y52" s="277"/>
    </row>
    <row r="53" spans="1:25" ht="22.5" x14ac:dyDescent="0.25">
      <c r="A53" s="275" t="s">
        <v>245</v>
      </c>
      <c r="B53" s="275"/>
      <c r="C53" s="275"/>
      <c r="D53" s="275"/>
      <c r="E53" s="275"/>
      <c r="F53" s="275"/>
      <c r="G53" s="276"/>
      <c r="H53" s="275"/>
      <c r="I53" s="275"/>
      <c r="J53" s="275"/>
      <c r="K53" s="275"/>
      <c r="L53" s="277"/>
      <c r="M53" s="276"/>
      <c r="N53" s="275"/>
      <c r="O53" s="280"/>
      <c r="P53" s="280">
        <f t="shared" si="0"/>
        <v>0</v>
      </c>
      <c r="Q53" s="280">
        <f t="shared" si="1"/>
        <v>0</v>
      </c>
      <c r="R53" s="276"/>
      <c r="S53" s="275"/>
      <c r="T53" s="275"/>
      <c r="U53" s="275" t="s">
        <v>849</v>
      </c>
      <c r="V53" s="371" t="s">
        <v>827</v>
      </c>
      <c r="W53" s="372"/>
      <c r="X53" s="277"/>
      <c r="Y53" s="277"/>
    </row>
    <row r="54" spans="1:25" ht="22.5" x14ac:dyDescent="0.25">
      <c r="A54" s="275" t="s">
        <v>307</v>
      </c>
      <c r="B54" s="275"/>
      <c r="C54" s="275"/>
      <c r="D54" s="275"/>
      <c r="E54" s="275"/>
      <c r="F54" s="275"/>
      <c r="G54" s="276"/>
      <c r="H54" s="275"/>
      <c r="I54" s="275"/>
      <c r="J54" s="275"/>
      <c r="K54" s="275"/>
      <c r="L54" s="277"/>
      <c r="M54" s="276"/>
      <c r="N54" s="275"/>
      <c r="O54" s="280"/>
      <c r="P54" s="280">
        <f t="shared" si="0"/>
        <v>0</v>
      </c>
      <c r="Q54" s="280">
        <f t="shared" si="1"/>
        <v>0</v>
      </c>
      <c r="R54" s="276"/>
      <c r="S54" s="275"/>
      <c r="T54" s="275"/>
      <c r="U54" s="275" t="s">
        <v>849</v>
      </c>
      <c r="V54" s="371" t="s">
        <v>827</v>
      </c>
      <c r="W54" s="372"/>
      <c r="X54" s="277"/>
      <c r="Y54" s="277"/>
    </row>
    <row r="55" spans="1:25" ht="22.5" x14ac:dyDescent="0.25">
      <c r="A55" s="275" t="s">
        <v>308</v>
      </c>
      <c r="B55" s="275"/>
      <c r="C55" s="275"/>
      <c r="D55" s="275"/>
      <c r="E55" s="275"/>
      <c r="F55" s="275"/>
      <c r="G55" s="276"/>
      <c r="H55" s="275"/>
      <c r="I55" s="275"/>
      <c r="J55" s="275"/>
      <c r="K55" s="275"/>
      <c r="L55" s="277"/>
      <c r="M55" s="276"/>
      <c r="N55" s="275"/>
      <c r="O55" s="280"/>
      <c r="P55" s="280">
        <f t="shared" si="0"/>
        <v>0</v>
      </c>
      <c r="Q55" s="280">
        <f t="shared" si="1"/>
        <v>0</v>
      </c>
      <c r="R55" s="276"/>
      <c r="S55" s="275"/>
      <c r="T55" s="275"/>
      <c r="U55" s="275" t="s">
        <v>849</v>
      </c>
      <c r="V55" s="371"/>
      <c r="W55" s="372"/>
      <c r="X55" s="277"/>
      <c r="Y55" s="277"/>
    </row>
    <row r="56" spans="1:25" ht="22.5" x14ac:dyDescent="0.25">
      <c r="A56" s="275" t="s">
        <v>309</v>
      </c>
      <c r="B56" s="275"/>
      <c r="C56" s="275"/>
      <c r="D56" s="275"/>
      <c r="E56" s="275"/>
      <c r="F56" s="275"/>
      <c r="G56" s="276"/>
      <c r="H56" s="275"/>
      <c r="I56" s="275"/>
      <c r="J56" s="275"/>
      <c r="K56" s="275"/>
      <c r="L56" s="277"/>
      <c r="M56" s="276"/>
      <c r="N56" s="275"/>
      <c r="O56" s="280"/>
      <c r="P56" s="280">
        <f t="shared" si="0"/>
        <v>0</v>
      </c>
      <c r="Q56" s="280">
        <f t="shared" si="1"/>
        <v>0</v>
      </c>
      <c r="R56" s="276"/>
      <c r="S56" s="275"/>
      <c r="T56" s="275"/>
      <c r="U56" s="275" t="s">
        <v>849</v>
      </c>
      <c r="V56" s="371" t="s">
        <v>827</v>
      </c>
      <c r="W56" s="372"/>
      <c r="X56" s="277"/>
      <c r="Y56" s="277"/>
    </row>
    <row r="57" spans="1:25" ht="22.5" x14ac:dyDescent="0.25">
      <c r="A57" s="275" t="s">
        <v>246</v>
      </c>
      <c r="B57" s="275"/>
      <c r="C57" s="275"/>
      <c r="D57" s="275"/>
      <c r="E57" s="275"/>
      <c r="F57" s="275"/>
      <c r="G57" s="276"/>
      <c r="H57" s="275"/>
      <c r="I57" s="275"/>
      <c r="J57" s="275"/>
      <c r="K57" s="275"/>
      <c r="L57" s="277"/>
      <c r="M57" s="276"/>
      <c r="N57" s="275"/>
      <c r="O57" s="280"/>
      <c r="P57" s="280">
        <f t="shared" si="0"/>
        <v>0</v>
      </c>
      <c r="Q57" s="280">
        <f t="shared" si="1"/>
        <v>0</v>
      </c>
      <c r="R57" s="276"/>
      <c r="S57" s="275"/>
      <c r="T57" s="275"/>
      <c r="U57" s="275" t="s">
        <v>849</v>
      </c>
      <c r="V57" s="371" t="s">
        <v>827</v>
      </c>
      <c r="W57" s="372"/>
      <c r="X57" s="277"/>
      <c r="Y57" s="277"/>
    </row>
    <row r="58" spans="1:25" ht="22.5" x14ac:dyDescent="0.25">
      <c r="A58" s="275" t="s">
        <v>310</v>
      </c>
      <c r="B58" s="275"/>
      <c r="C58" s="275"/>
      <c r="D58" s="275"/>
      <c r="E58" s="275"/>
      <c r="F58" s="275"/>
      <c r="G58" s="276"/>
      <c r="H58" s="275"/>
      <c r="I58" s="275"/>
      <c r="J58" s="275"/>
      <c r="K58" s="275"/>
      <c r="L58" s="277"/>
      <c r="M58" s="276"/>
      <c r="N58" s="275"/>
      <c r="O58" s="280"/>
      <c r="P58" s="280">
        <f t="shared" si="0"/>
        <v>0</v>
      </c>
      <c r="Q58" s="280">
        <f t="shared" si="1"/>
        <v>0</v>
      </c>
      <c r="R58" s="276"/>
      <c r="S58" s="275"/>
      <c r="T58" s="275"/>
      <c r="U58" s="275" t="s">
        <v>849</v>
      </c>
      <c r="V58" s="371" t="s">
        <v>827</v>
      </c>
      <c r="W58" s="372"/>
      <c r="X58" s="277"/>
      <c r="Y58" s="277"/>
    </row>
    <row r="59" spans="1:25" ht="22.5" x14ac:dyDescent="0.25">
      <c r="A59" s="275" t="s">
        <v>315</v>
      </c>
      <c r="B59" s="275"/>
      <c r="C59" s="275"/>
      <c r="D59" s="275"/>
      <c r="E59" s="275"/>
      <c r="F59" s="275"/>
      <c r="G59" s="276"/>
      <c r="H59" s="275"/>
      <c r="I59" s="275"/>
      <c r="J59" s="275"/>
      <c r="K59" s="275"/>
      <c r="L59" s="277"/>
      <c r="M59" s="276"/>
      <c r="N59" s="275"/>
      <c r="O59" s="280"/>
      <c r="P59" s="280">
        <f t="shared" si="0"/>
        <v>0</v>
      </c>
      <c r="Q59" s="280">
        <f t="shared" si="1"/>
        <v>0</v>
      </c>
      <c r="R59" s="276"/>
      <c r="S59" s="275"/>
      <c r="T59" s="275"/>
      <c r="U59" s="275" t="s">
        <v>849</v>
      </c>
      <c r="V59" s="371" t="s">
        <v>827</v>
      </c>
      <c r="W59" s="372"/>
      <c r="X59" s="277"/>
      <c r="Y59" s="277"/>
    </row>
    <row r="60" spans="1:25" ht="22.5" x14ac:dyDescent="0.25">
      <c r="A60" s="275" t="s">
        <v>323</v>
      </c>
      <c r="B60" s="275"/>
      <c r="C60" s="275"/>
      <c r="D60" s="275"/>
      <c r="E60" s="275"/>
      <c r="F60" s="275"/>
      <c r="G60" s="276"/>
      <c r="H60" s="275"/>
      <c r="I60" s="275"/>
      <c r="J60" s="275"/>
      <c r="K60" s="275"/>
      <c r="L60" s="277"/>
      <c r="M60" s="276"/>
      <c r="N60" s="275"/>
      <c r="O60" s="280"/>
      <c r="P60" s="280">
        <f t="shared" si="0"/>
        <v>0</v>
      </c>
      <c r="Q60" s="280">
        <f t="shared" si="1"/>
        <v>0</v>
      </c>
      <c r="R60" s="276"/>
      <c r="S60" s="275"/>
      <c r="T60" s="275"/>
      <c r="U60" s="275" t="s">
        <v>849</v>
      </c>
      <c r="V60" s="371" t="s">
        <v>827</v>
      </c>
      <c r="W60" s="372"/>
      <c r="X60" s="277"/>
      <c r="Y60" s="277"/>
    </row>
    <row r="61" spans="1:25" ht="22.5" x14ac:dyDescent="0.25">
      <c r="A61" s="275" t="s">
        <v>324</v>
      </c>
      <c r="B61" s="275"/>
      <c r="C61" s="275"/>
      <c r="D61" s="275"/>
      <c r="E61" s="275"/>
      <c r="F61" s="275"/>
      <c r="G61" s="276"/>
      <c r="H61" s="275"/>
      <c r="I61" s="275"/>
      <c r="J61" s="275"/>
      <c r="K61" s="275"/>
      <c r="L61" s="277"/>
      <c r="M61" s="276"/>
      <c r="N61" s="275"/>
      <c r="O61" s="280"/>
      <c r="P61" s="280">
        <f t="shared" si="0"/>
        <v>0</v>
      </c>
      <c r="Q61" s="280">
        <f t="shared" si="1"/>
        <v>0</v>
      </c>
      <c r="R61" s="276"/>
      <c r="S61" s="275"/>
      <c r="T61" s="275"/>
      <c r="U61" s="275" t="s">
        <v>849</v>
      </c>
      <c r="V61" s="371" t="s">
        <v>827</v>
      </c>
      <c r="W61" s="372"/>
      <c r="X61" s="277"/>
      <c r="Y61" s="277"/>
    </row>
    <row r="63" spans="1:25" x14ac:dyDescent="0.25">
      <c r="E63" s="381" t="s">
        <v>873</v>
      </c>
      <c r="F63" s="380"/>
      <c r="G63" s="380"/>
      <c r="H63" s="380"/>
      <c r="I63" s="380"/>
      <c r="J63" s="380"/>
      <c r="K63" s="380"/>
      <c r="L63" s="380"/>
      <c r="M63" s="380"/>
      <c r="N63" s="380"/>
      <c r="O63" s="380"/>
      <c r="P63" s="380"/>
      <c r="Q63" s="380"/>
      <c r="R63" s="380"/>
      <c r="S63" s="380"/>
      <c r="T63" s="380"/>
      <c r="U63" s="380"/>
      <c r="V63" s="380"/>
    </row>
    <row r="64" spans="1:25" ht="191.1" customHeight="1" x14ac:dyDescent="0.25">
      <c r="E64" s="379" t="s">
        <v>874</v>
      </c>
      <c r="F64" s="380"/>
      <c r="G64" s="380"/>
      <c r="H64" s="380"/>
      <c r="I64" s="380"/>
      <c r="J64" s="380"/>
      <c r="K64" s="380"/>
      <c r="L64" s="380"/>
      <c r="M64" s="380"/>
      <c r="N64" s="380"/>
      <c r="O64" s="380"/>
      <c r="P64" s="380"/>
      <c r="Q64" s="380"/>
      <c r="R64" s="380"/>
      <c r="S64" s="380"/>
      <c r="T64" s="380"/>
      <c r="U64" s="380"/>
      <c r="V64" s="380"/>
    </row>
    <row r="65" ht="5.45" customHeight="1" x14ac:dyDescent="0.25"/>
  </sheetData>
  <autoFilter ref="A6:Y61">
    <filterColumn colId="21" showButton="0"/>
  </autoFilter>
  <mergeCells count="60">
    <mergeCell ref="V28:W28"/>
    <mergeCell ref="V17:W17"/>
    <mergeCell ref="V18:W18"/>
    <mergeCell ref="V19:W19"/>
    <mergeCell ref="V20:W20"/>
    <mergeCell ref="V21:W21"/>
    <mergeCell ref="V22:W22"/>
    <mergeCell ref="V23:W23"/>
    <mergeCell ref="V24:W24"/>
    <mergeCell ref="V25:W25"/>
    <mergeCell ref="V26:W26"/>
    <mergeCell ref="V27:W27"/>
    <mergeCell ref="E64:V64"/>
    <mergeCell ref="V52:W52"/>
    <mergeCell ref="V53:W53"/>
    <mergeCell ref="V54:W54"/>
    <mergeCell ref="V55:W55"/>
    <mergeCell ref="V56:W56"/>
    <mergeCell ref="V57:W57"/>
    <mergeCell ref="V58:W58"/>
    <mergeCell ref="V59:W59"/>
    <mergeCell ref="V60:W60"/>
    <mergeCell ref="V61:W61"/>
    <mergeCell ref="E63:V63"/>
    <mergeCell ref="V51:W51"/>
    <mergeCell ref="V40:W40"/>
    <mergeCell ref="V41:W41"/>
    <mergeCell ref="V42:W42"/>
    <mergeCell ref="V43:W43"/>
    <mergeCell ref="V44:W44"/>
    <mergeCell ref="V45:W45"/>
    <mergeCell ref="V46:W46"/>
    <mergeCell ref="V47:W47"/>
    <mergeCell ref="V48:W48"/>
    <mergeCell ref="V49:W49"/>
    <mergeCell ref="V50:W50"/>
    <mergeCell ref="V39:W39"/>
    <mergeCell ref="V12:W12"/>
    <mergeCell ref="V29:W29"/>
    <mergeCell ref="V30:W30"/>
    <mergeCell ref="V31:W31"/>
    <mergeCell ref="V32:W32"/>
    <mergeCell ref="V33:W33"/>
    <mergeCell ref="V13:W13"/>
    <mergeCell ref="V14:W14"/>
    <mergeCell ref="V15:W15"/>
    <mergeCell ref="V16:W16"/>
    <mergeCell ref="V34:W34"/>
    <mergeCell ref="V35:W35"/>
    <mergeCell ref="V36:W36"/>
    <mergeCell ref="V37:W37"/>
    <mergeCell ref="V38:W38"/>
    <mergeCell ref="V11:W11"/>
    <mergeCell ref="V5:W5"/>
    <mergeCell ref="O1:Q3"/>
    <mergeCell ref="V6:W6"/>
    <mergeCell ref="V7:W7"/>
    <mergeCell ref="V8:W8"/>
    <mergeCell ref="V9:W9"/>
    <mergeCell ref="V10:W10"/>
  </mergeCells>
  <dataValidations count="3">
    <dataValidation type="date" allowBlank="1" showInputMessage="1" showErrorMessage="1" sqref="L7:L61 N38">
      <formula1>36526</formula1>
      <formula2>73415</formula2>
    </dataValidation>
    <dataValidation type="decimal" allowBlank="1" showInputMessage="1" showErrorMessage="1" sqref="O28:O61">
      <formula1>0</formula1>
      <formula2>2000000000</formula2>
    </dataValidation>
    <dataValidation type="decimal" allowBlank="1" showInputMessage="1" showErrorMessage="1" error="Upisuje se broj bez točki, s razmakom između decimala_x000a_" sqref="O7:O27">
      <formula1>0</formula1>
      <formula2>2000000000</formula2>
    </dataValidation>
  </dataValidations>
  <pageMargins left="0.78740157480314998" right="0.78740157480314998" top="0.78740157480314998" bottom="1.4261850393700799" header="0.78740157480314998" footer="0.78740157480314998"/>
  <pageSetup paperSize="9" orientation="portrait" horizontalDpi="300" verticalDpi="300" r:id="rId1"/>
  <headerFooter alignWithMargins="0">
    <oddFooter>&amp;L&amp;"Arial,Bold"&amp;8 Datum izvještaja: 15.02.2023 08:47 &amp;R&amp;"Arial,Bold"&amp;8Stranica &amp;P od &amp;N</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14:formula1>
            <xm:f>PODACI!$B$4:$B$6</xm:f>
          </x14:formula1>
          <xm:sqref>B7:B61</xm:sqref>
        </x14:dataValidation>
        <x14:dataValidation type="list" allowBlank="1" showInputMessage="1" showErrorMessage="1">
          <x14:formula1>
            <xm:f>PODACI!$C$4:$C$12</xm:f>
          </x14:formula1>
          <xm:sqref>I7:I61</xm:sqref>
        </x14:dataValidation>
        <x14:dataValidation type="list" allowBlank="1" showInputMessage="1" showErrorMessage="1">
          <x14:formula1>
            <xm:f>PODACI!$G$4:$G$71</xm:f>
          </x14:formula1>
          <xm:sqref>F7:F61</xm:sqref>
        </x14:dataValidation>
        <x14:dataValidation type="list" allowBlank="1" showInputMessage="1" showErrorMessage="1">
          <x14:formula1>
            <xm:f>PODACI!$I$4:$I$5</xm:f>
          </x14:formula1>
          <xm:sqref>R7:R61</xm:sqref>
        </x14:dataValidation>
        <x14:dataValidation type="list" allowBlank="1" showInputMessage="1" showErrorMessage="1">
          <x14:formula1>
            <xm:f>PODACI!$J$4:$J$6</xm:f>
          </x14:formula1>
          <xm:sqref>C7:D61</xm:sqref>
        </x14:dataValidation>
        <x14:dataValidation type="list" allowBlank="1" showInputMessage="1" showErrorMessage="1">
          <x14:formula1>
            <xm:f>PODACI!$E$4:$E$53</xm:f>
          </x14:formula1>
          <xm:sqref>J7:J39 J41:J61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Y67"/>
  <sheetViews>
    <sheetView showGridLines="0" workbookViewId="0">
      <pane xSplit="6" ySplit="6" topLeftCell="G36" activePane="bottomRight" state="frozen"/>
      <selection pane="topRight" activeCell="G1" sqref="G1"/>
      <selection pane="bottomLeft" activeCell="A7" sqref="A7"/>
      <selection pane="bottomRight" activeCell="F44" sqref="F44"/>
    </sheetView>
  </sheetViews>
  <sheetFormatPr defaultRowHeight="15" x14ac:dyDescent="0.25"/>
  <cols>
    <col min="1" max="1" width="3.140625" style="265" bestFit="1" customWidth="1"/>
    <col min="2" max="4" width="9.140625" style="265" customWidth="1"/>
    <col min="5" max="5" width="14" style="265" customWidth="1"/>
    <col min="6" max="6" width="17.5703125" style="265" customWidth="1"/>
    <col min="7" max="7" width="10" style="265" customWidth="1"/>
    <col min="8" max="8" width="13.42578125" style="265" customWidth="1"/>
    <col min="9" max="9" width="11.42578125" style="265" customWidth="1"/>
    <col min="10" max="10" width="14.42578125" style="291" customWidth="1"/>
    <col min="11" max="11" width="11.42578125" style="265" customWidth="1"/>
    <col min="12" max="12" width="9.140625" style="265" customWidth="1"/>
    <col min="13" max="13" width="14.5703125" style="265" customWidth="1"/>
    <col min="14" max="14" width="11.85546875" style="265" customWidth="1"/>
    <col min="15" max="17" width="12" style="265" customWidth="1"/>
    <col min="18" max="18" width="11.85546875" style="265" customWidth="1"/>
    <col min="19" max="19" width="9.42578125" style="265" customWidth="1"/>
    <col min="20" max="20" width="10.28515625" style="265" customWidth="1"/>
    <col min="21" max="23" width="6.7109375" style="265" customWidth="1"/>
    <col min="24" max="25" width="8.42578125" style="265" customWidth="1"/>
    <col min="26" max="26" width="5" style="265" customWidth="1"/>
    <col min="27" max="16384" width="9.140625" style="265"/>
  </cols>
  <sheetData>
    <row r="1" spans="1:25" ht="15" customHeight="1" x14ac:dyDescent="0.25">
      <c r="A1" s="264"/>
      <c r="B1" s="264"/>
      <c r="C1" s="264"/>
      <c r="D1" s="264"/>
      <c r="E1" s="264"/>
      <c r="F1" s="266" t="s">
        <v>729</v>
      </c>
      <c r="G1" s="307" t="s">
        <v>1015</v>
      </c>
      <c r="H1" s="266"/>
      <c r="I1" s="266"/>
      <c r="J1" s="289"/>
      <c r="K1" s="267"/>
      <c r="L1" s="267"/>
      <c r="M1" s="267"/>
      <c r="N1" s="268"/>
      <c r="O1" s="375" t="s">
        <v>731</v>
      </c>
      <c r="P1" s="375"/>
      <c r="Q1" s="375"/>
      <c r="R1" s="269"/>
      <c r="S1" s="269"/>
      <c r="T1" s="269"/>
      <c r="U1" s="269"/>
      <c r="V1" s="269"/>
    </row>
    <row r="2" spans="1:25" ht="18.75" x14ac:dyDescent="0.25">
      <c r="A2" s="264"/>
      <c r="B2" s="264"/>
      <c r="C2" s="264"/>
      <c r="D2" s="264"/>
      <c r="E2" s="264"/>
      <c r="F2" s="270" t="s">
        <v>1013</v>
      </c>
      <c r="G2" s="264"/>
      <c r="H2" s="266"/>
      <c r="I2" s="266"/>
      <c r="J2" s="289"/>
      <c r="K2" s="267"/>
      <c r="L2" s="267"/>
      <c r="M2" s="267"/>
      <c r="N2" s="271"/>
      <c r="O2" s="375"/>
      <c r="P2" s="375"/>
      <c r="Q2" s="375"/>
    </row>
    <row r="3" spans="1:25" ht="21" x14ac:dyDescent="0.25">
      <c r="A3" s="264"/>
      <c r="B3" s="264"/>
      <c r="C3" s="264"/>
      <c r="D3" s="264"/>
      <c r="E3" s="264"/>
      <c r="F3" s="272" t="s">
        <v>1014</v>
      </c>
      <c r="G3" s="264"/>
      <c r="H3" s="266"/>
      <c r="I3" s="266"/>
      <c r="J3" s="290"/>
      <c r="K3" s="267"/>
      <c r="L3" s="267"/>
      <c r="M3" s="267"/>
      <c r="N3" s="271"/>
      <c r="O3" s="375"/>
      <c r="P3" s="375"/>
      <c r="Q3" s="375"/>
    </row>
    <row r="5" spans="1:25" x14ac:dyDescent="0.25">
      <c r="A5" s="273"/>
      <c r="B5" s="273"/>
      <c r="C5" s="273"/>
      <c r="D5" s="273"/>
      <c r="E5" s="273" t="s">
        <v>10</v>
      </c>
      <c r="F5" s="273" t="s">
        <v>11</v>
      </c>
      <c r="G5" s="273" t="s">
        <v>12</v>
      </c>
      <c r="H5" s="273" t="s">
        <v>13</v>
      </c>
      <c r="I5" s="273" t="s">
        <v>182</v>
      </c>
      <c r="J5" s="274" t="s">
        <v>204</v>
      </c>
      <c r="K5" s="273" t="s">
        <v>211</v>
      </c>
      <c r="L5" s="273" t="s">
        <v>212</v>
      </c>
      <c r="M5" s="273" t="s">
        <v>213</v>
      </c>
      <c r="N5" s="273" t="s">
        <v>298</v>
      </c>
      <c r="O5" s="273" t="s">
        <v>299</v>
      </c>
      <c r="P5" s="273" t="s">
        <v>300</v>
      </c>
      <c r="Q5" s="273" t="s">
        <v>214</v>
      </c>
      <c r="R5" s="273" t="s">
        <v>215</v>
      </c>
      <c r="S5" s="273" t="s">
        <v>216</v>
      </c>
      <c r="T5" s="273" t="s">
        <v>217</v>
      </c>
      <c r="U5" s="273" t="s">
        <v>218</v>
      </c>
      <c r="V5" s="373" t="s">
        <v>219</v>
      </c>
      <c r="W5" s="374"/>
      <c r="X5" s="273" t="s">
        <v>827</v>
      </c>
      <c r="Y5" s="273" t="s">
        <v>827</v>
      </c>
    </row>
    <row r="6" spans="1:25" ht="45" x14ac:dyDescent="0.25">
      <c r="A6" s="274" t="s">
        <v>895</v>
      </c>
      <c r="B6" s="273" t="s">
        <v>875</v>
      </c>
      <c r="C6" s="273" t="s">
        <v>253</v>
      </c>
      <c r="D6" s="273" t="s">
        <v>254</v>
      </c>
      <c r="E6" s="273" t="s">
        <v>828</v>
      </c>
      <c r="F6" s="273" t="s">
        <v>829</v>
      </c>
      <c r="G6" s="273" t="s">
        <v>830</v>
      </c>
      <c r="H6" s="273" t="s">
        <v>831</v>
      </c>
      <c r="I6" s="273" t="s">
        <v>832</v>
      </c>
      <c r="J6" s="274" t="s">
        <v>833</v>
      </c>
      <c r="K6" s="273" t="s">
        <v>834</v>
      </c>
      <c r="L6" s="273" t="s">
        <v>248</v>
      </c>
      <c r="M6" s="273" t="s">
        <v>835</v>
      </c>
      <c r="N6" s="273" t="s">
        <v>836</v>
      </c>
      <c r="O6" s="273" t="s">
        <v>837</v>
      </c>
      <c r="P6" s="273" t="s">
        <v>838</v>
      </c>
      <c r="Q6" s="273" t="s">
        <v>839</v>
      </c>
      <c r="R6" s="273" t="s">
        <v>840</v>
      </c>
      <c r="S6" s="273" t="s">
        <v>841</v>
      </c>
      <c r="T6" s="273" t="s">
        <v>842</v>
      </c>
      <c r="U6" s="273" t="s">
        <v>843</v>
      </c>
      <c r="V6" s="373" t="s">
        <v>2</v>
      </c>
      <c r="W6" s="374"/>
      <c r="X6" s="273" t="s">
        <v>844</v>
      </c>
      <c r="Y6" s="273" t="s">
        <v>845</v>
      </c>
    </row>
    <row r="7" spans="1:25" ht="22.5" x14ac:dyDescent="0.25">
      <c r="A7" s="275" t="s">
        <v>10</v>
      </c>
      <c r="B7" s="275" t="s">
        <v>263</v>
      </c>
      <c r="C7" s="275" t="s">
        <v>58</v>
      </c>
      <c r="D7" s="275" t="s">
        <v>58</v>
      </c>
      <c r="E7" s="292" t="s">
        <v>890</v>
      </c>
      <c r="F7" s="275" t="s">
        <v>610</v>
      </c>
      <c r="H7" s="292" t="s">
        <v>890</v>
      </c>
      <c r="I7" s="275" t="s">
        <v>846</v>
      </c>
      <c r="J7" s="275" t="s">
        <v>429</v>
      </c>
      <c r="K7" s="292" t="s">
        <v>890</v>
      </c>
      <c r="L7" s="277">
        <v>45295</v>
      </c>
      <c r="M7" s="293" t="s">
        <v>1023</v>
      </c>
      <c r="N7" s="278">
        <v>45657</v>
      </c>
      <c r="O7" s="280"/>
      <c r="P7" s="280">
        <f>O7*0.25</f>
        <v>0</v>
      </c>
      <c r="Q7" s="280">
        <v>2190</v>
      </c>
      <c r="R7" s="276" t="s">
        <v>848</v>
      </c>
      <c r="S7" s="279"/>
      <c r="T7" s="275"/>
      <c r="U7" s="275"/>
      <c r="V7" s="371"/>
      <c r="W7" s="372"/>
      <c r="X7" s="277"/>
      <c r="Y7" s="277"/>
    </row>
    <row r="8" spans="1:25" ht="22.5" x14ac:dyDescent="0.25">
      <c r="A8" s="275" t="s">
        <v>11</v>
      </c>
      <c r="B8" s="275" t="s">
        <v>263</v>
      </c>
      <c r="C8" s="275" t="s">
        <v>58</v>
      </c>
      <c r="D8" s="275" t="s">
        <v>58</v>
      </c>
      <c r="E8" s="292" t="s">
        <v>1029</v>
      </c>
      <c r="F8" s="275" t="s">
        <v>1024</v>
      </c>
      <c r="G8" s="293" t="s">
        <v>1030</v>
      </c>
      <c r="H8" s="292" t="s">
        <v>890</v>
      </c>
      <c r="I8" s="275" t="s">
        <v>846</v>
      </c>
      <c r="J8" s="275" t="s">
        <v>1025</v>
      </c>
      <c r="K8" s="292" t="s">
        <v>890</v>
      </c>
      <c r="L8" s="277">
        <v>45296</v>
      </c>
      <c r="M8" s="293" t="s">
        <v>898</v>
      </c>
      <c r="N8" s="278">
        <v>45382</v>
      </c>
      <c r="O8" s="280">
        <v>21112.400000000001</v>
      </c>
      <c r="P8" s="280">
        <f t="shared" ref="P8:P63" si="0">O8*0.25</f>
        <v>5278.1</v>
      </c>
      <c r="Q8" s="280">
        <f t="shared" ref="Q8:Q63" si="1">O8+P8</f>
        <v>26390.5</v>
      </c>
      <c r="R8" s="276" t="s">
        <v>848</v>
      </c>
      <c r="S8" s="279"/>
      <c r="T8" s="275"/>
      <c r="U8" s="275"/>
      <c r="V8" s="371"/>
      <c r="W8" s="372"/>
      <c r="X8" s="277"/>
      <c r="Y8" s="277"/>
    </row>
    <row r="9" spans="1:25" ht="33.75" x14ac:dyDescent="0.25">
      <c r="A9" s="275" t="s">
        <v>12</v>
      </c>
      <c r="B9" s="275" t="s">
        <v>263</v>
      </c>
      <c r="C9" s="275" t="s">
        <v>58</v>
      </c>
      <c r="D9" s="275" t="s">
        <v>58</v>
      </c>
      <c r="E9" s="292" t="s">
        <v>1028</v>
      </c>
      <c r="F9" s="275" t="s">
        <v>1026</v>
      </c>
      <c r="G9" s="276">
        <v>45432113</v>
      </c>
      <c r="H9" s="292" t="s">
        <v>890</v>
      </c>
      <c r="I9" s="275" t="s">
        <v>846</v>
      </c>
      <c r="J9" s="275" t="s">
        <v>1027</v>
      </c>
      <c r="K9" s="292" t="s">
        <v>890</v>
      </c>
      <c r="L9" s="277">
        <v>45309</v>
      </c>
      <c r="M9" s="293" t="s">
        <v>1031</v>
      </c>
      <c r="N9" s="278">
        <v>45354</v>
      </c>
      <c r="O9" s="280">
        <v>10382</v>
      </c>
      <c r="P9" s="280">
        <f t="shared" si="0"/>
        <v>2595.5</v>
      </c>
      <c r="Q9" s="280">
        <f t="shared" si="1"/>
        <v>12977.5</v>
      </c>
      <c r="R9" s="276" t="s">
        <v>848</v>
      </c>
      <c r="S9" s="279"/>
      <c r="T9" s="275"/>
      <c r="U9" s="275"/>
      <c r="V9" s="371"/>
      <c r="W9" s="372"/>
      <c r="X9" s="277"/>
      <c r="Y9" s="277"/>
    </row>
    <row r="10" spans="1:25" s="285" customFormat="1" ht="22.5" x14ac:dyDescent="0.25">
      <c r="A10" s="281" t="s">
        <v>13</v>
      </c>
      <c r="B10" s="322" t="s">
        <v>263</v>
      </c>
      <c r="C10" s="281" t="s">
        <v>58</v>
      </c>
      <c r="D10" s="281" t="s">
        <v>58</v>
      </c>
      <c r="E10" s="322" t="s">
        <v>1033</v>
      </c>
      <c r="F10" s="322" t="s">
        <v>4</v>
      </c>
      <c r="G10" s="282">
        <v>30121000</v>
      </c>
      <c r="H10" s="281"/>
      <c r="I10" s="281" t="s">
        <v>846</v>
      </c>
      <c r="J10" s="281" t="s">
        <v>860</v>
      </c>
      <c r="K10" s="322" t="s">
        <v>890</v>
      </c>
      <c r="L10" s="283">
        <v>45327</v>
      </c>
      <c r="M10" s="324" t="s">
        <v>1032</v>
      </c>
      <c r="N10" s="286">
        <v>45693</v>
      </c>
      <c r="O10" s="284">
        <v>2756.87</v>
      </c>
      <c r="P10" s="284">
        <f t="shared" si="0"/>
        <v>689.21749999999997</v>
      </c>
      <c r="Q10" s="284">
        <f t="shared" si="1"/>
        <v>3446.0874999999996</v>
      </c>
      <c r="R10" s="282" t="s">
        <v>848</v>
      </c>
      <c r="S10" s="325"/>
      <c r="T10" s="281"/>
      <c r="U10" s="281"/>
      <c r="V10" s="376"/>
      <c r="W10" s="377"/>
      <c r="X10" s="283"/>
      <c r="Y10" s="283"/>
    </row>
    <row r="11" spans="1:25" s="285" customFormat="1" ht="22.5" x14ac:dyDescent="0.25">
      <c r="A11" s="281" t="s">
        <v>182</v>
      </c>
      <c r="B11" s="281" t="s">
        <v>263</v>
      </c>
      <c r="C11" s="281" t="s">
        <v>58</v>
      </c>
      <c r="D11" s="281" t="s">
        <v>58</v>
      </c>
      <c r="E11" s="322" t="s">
        <v>1051</v>
      </c>
      <c r="F11" s="281" t="s">
        <v>130</v>
      </c>
      <c r="G11" s="282">
        <v>22800000</v>
      </c>
      <c r="H11" s="281"/>
      <c r="I11" s="281" t="s">
        <v>846</v>
      </c>
      <c r="J11" s="281" t="s">
        <v>660</v>
      </c>
      <c r="K11" s="322" t="s">
        <v>890</v>
      </c>
      <c r="L11" s="283">
        <v>45366</v>
      </c>
      <c r="M11" s="324" t="s">
        <v>1044</v>
      </c>
      <c r="N11" s="286">
        <v>45731</v>
      </c>
      <c r="O11" s="284">
        <v>2114.37</v>
      </c>
      <c r="P11" s="284">
        <f t="shared" si="0"/>
        <v>528.59249999999997</v>
      </c>
      <c r="Q11" s="284">
        <f t="shared" si="1"/>
        <v>2642.9624999999996</v>
      </c>
      <c r="R11" s="282" t="s">
        <v>848</v>
      </c>
      <c r="S11" s="325"/>
      <c r="T11" s="281"/>
      <c r="U11" s="281"/>
      <c r="V11" s="376"/>
      <c r="W11" s="377"/>
      <c r="X11" s="283"/>
      <c r="Y11" s="283"/>
    </row>
    <row r="12" spans="1:25" s="285" customFormat="1" ht="22.5" x14ac:dyDescent="0.25">
      <c r="A12" s="281" t="s">
        <v>204</v>
      </c>
      <c r="B12" s="281" t="s">
        <v>263</v>
      </c>
      <c r="C12" s="281" t="s">
        <v>58</v>
      </c>
      <c r="D12" s="281" t="s">
        <v>58</v>
      </c>
      <c r="E12" s="322" t="s">
        <v>1052</v>
      </c>
      <c r="F12" s="281" t="s">
        <v>326</v>
      </c>
      <c r="G12" s="282">
        <v>30190000</v>
      </c>
      <c r="H12" s="281"/>
      <c r="I12" s="281" t="s">
        <v>846</v>
      </c>
      <c r="J12" s="281" t="s">
        <v>660</v>
      </c>
      <c r="K12" s="322" t="s">
        <v>890</v>
      </c>
      <c r="L12" s="283">
        <v>45366</v>
      </c>
      <c r="M12" s="324" t="s">
        <v>1045</v>
      </c>
      <c r="N12" s="286">
        <v>45731</v>
      </c>
      <c r="O12" s="284">
        <v>2407.6999999999998</v>
      </c>
      <c r="P12" s="284">
        <f t="shared" si="0"/>
        <v>601.92499999999995</v>
      </c>
      <c r="Q12" s="284">
        <f t="shared" si="1"/>
        <v>3009.625</v>
      </c>
      <c r="R12" s="282" t="s">
        <v>848</v>
      </c>
      <c r="S12" s="325"/>
      <c r="T12" s="281"/>
      <c r="U12" s="281"/>
      <c r="V12" s="376"/>
      <c r="W12" s="377"/>
      <c r="X12" s="283"/>
      <c r="Y12" s="283"/>
    </row>
    <row r="13" spans="1:25" ht="22.5" x14ac:dyDescent="0.25">
      <c r="A13" s="275" t="s">
        <v>211</v>
      </c>
      <c r="B13" s="275" t="s">
        <v>263</v>
      </c>
      <c r="C13" s="275" t="s">
        <v>58</v>
      </c>
      <c r="D13" s="275" t="s">
        <v>58</v>
      </c>
      <c r="E13" s="292" t="s">
        <v>1053</v>
      </c>
      <c r="F13" s="275" t="s">
        <v>433</v>
      </c>
      <c r="G13" s="276">
        <v>44612100</v>
      </c>
      <c r="H13" s="275"/>
      <c r="I13" s="275" t="s">
        <v>846</v>
      </c>
      <c r="J13" s="275" t="s">
        <v>743</v>
      </c>
      <c r="K13" s="292" t="s">
        <v>890</v>
      </c>
      <c r="L13" s="277">
        <v>45366</v>
      </c>
      <c r="M13" s="293" t="s">
        <v>1046</v>
      </c>
      <c r="N13" s="278">
        <v>45731</v>
      </c>
      <c r="O13" s="280">
        <v>1566.95</v>
      </c>
      <c r="P13" s="280">
        <f t="shared" si="0"/>
        <v>391.73750000000001</v>
      </c>
      <c r="Q13" s="280">
        <f t="shared" si="1"/>
        <v>1958.6875</v>
      </c>
      <c r="R13" s="276" t="s">
        <v>848</v>
      </c>
      <c r="S13" s="279"/>
      <c r="T13" s="275"/>
      <c r="U13" s="275"/>
      <c r="V13" s="371"/>
      <c r="W13" s="372"/>
      <c r="X13" s="277"/>
      <c r="Y13" s="277"/>
    </row>
    <row r="14" spans="1:25" s="285" customFormat="1" ht="22.5" x14ac:dyDescent="0.25">
      <c r="A14" s="281" t="s">
        <v>212</v>
      </c>
      <c r="B14" s="281" t="s">
        <v>263</v>
      </c>
      <c r="C14" s="281" t="s">
        <v>58</v>
      </c>
      <c r="D14" s="281" t="s">
        <v>58</v>
      </c>
      <c r="E14" s="292" t="s">
        <v>1054</v>
      </c>
      <c r="F14" s="281" t="s">
        <v>654</v>
      </c>
      <c r="G14" s="282">
        <v>15500000</v>
      </c>
      <c r="H14" s="281"/>
      <c r="I14" s="281" t="s">
        <v>846</v>
      </c>
      <c r="J14" s="281" t="s">
        <v>847</v>
      </c>
      <c r="K14" s="322" t="s">
        <v>890</v>
      </c>
      <c r="L14" s="283">
        <v>45378</v>
      </c>
      <c r="M14" s="324" t="s">
        <v>1047</v>
      </c>
      <c r="N14" s="286">
        <v>45743</v>
      </c>
      <c r="O14" s="284">
        <v>12012.65</v>
      </c>
      <c r="P14" s="284">
        <f t="shared" si="0"/>
        <v>3003.1624999999999</v>
      </c>
      <c r="Q14" s="284">
        <f t="shared" si="1"/>
        <v>15015.8125</v>
      </c>
      <c r="R14" s="282" t="s">
        <v>848</v>
      </c>
      <c r="S14" s="325"/>
      <c r="T14" s="281"/>
      <c r="U14" s="281"/>
      <c r="V14" s="376"/>
      <c r="W14" s="377"/>
      <c r="X14" s="283"/>
      <c r="Y14" s="283"/>
    </row>
    <row r="15" spans="1:25" ht="22.5" x14ac:dyDescent="0.25">
      <c r="A15" s="275" t="s">
        <v>213</v>
      </c>
      <c r="B15" s="275" t="s">
        <v>209</v>
      </c>
      <c r="C15" s="275" t="s">
        <v>621</v>
      </c>
      <c r="D15" s="275" t="s">
        <v>889</v>
      </c>
      <c r="E15" s="292" t="s">
        <v>1048</v>
      </c>
      <c r="F15" s="275" t="s">
        <v>87</v>
      </c>
      <c r="G15" s="276">
        <v>64110000</v>
      </c>
      <c r="H15" s="275"/>
      <c r="I15" s="281" t="s">
        <v>846</v>
      </c>
      <c r="J15" s="275" t="s">
        <v>737</v>
      </c>
      <c r="K15" s="292" t="s">
        <v>890</v>
      </c>
      <c r="L15" s="277">
        <v>45352</v>
      </c>
      <c r="M15" s="293" t="s">
        <v>1049</v>
      </c>
      <c r="N15" s="278">
        <v>46081</v>
      </c>
      <c r="O15" s="280">
        <v>1298.0999999999999</v>
      </c>
      <c r="P15" s="280">
        <f t="shared" si="0"/>
        <v>324.52499999999998</v>
      </c>
      <c r="Q15" s="280">
        <f t="shared" si="1"/>
        <v>1622.625</v>
      </c>
      <c r="R15" s="276" t="s">
        <v>848</v>
      </c>
      <c r="S15" s="279"/>
      <c r="T15" s="275"/>
      <c r="U15" s="275"/>
      <c r="V15" s="371"/>
      <c r="W15" s="372"/>
      <c r="X15" s="277"/>
      <c r="Y15" s="277"/>
    </row>
    <row r="16" spans="1:25" ht="22.5" x14ac:dyDescent="0.25">
      <c r="A16" s="275" t="s">
        <v>298</v>
      </c>
      <c r="B16" s="275" t="s">
        <v>209</v>
      </c>
      <c r="C16" s="275" t="s">
        <v>621</v>
      </c>
      <c r="D16" s="275" t="s">
        <v>889</v>
      </c>
      <c r="E16" s="292" t="s">
        <v>1048</v>
      </c>
      <c r="F16" s="275" t="s">
        <v>87</v>
      </c>
      <c r="G16" s="276">
        <v>64110000</v>
      </c>
      <c r="H16" s="275"/>
      <c r="I16" s="281" t="s">
        <v>846</v>
      </c>
      <c r="J16" s="275" t="s">
        <v>737</v>
      </c>
      <c r="K16" s="292" t="s">
        <v>890</v>
      </c>
      <c r="L16" s="277">
        <v>45352</v>
      </c>
      <c r="M16" s="293" t="s">
        <v>1050</v>
      </c>
      <c r="N16" s="278">
        <v>46081</v>
      </c>
      <c r="O16" s="280">
        <v>84.92</v>
      </c>
      <c r="P16" s="280">
        <f t="shared" si="0"/>
        <v>21.23</v>
      </c>
      <c r="Q16" s="280">
        <f t="shared" si="1"/>
        <v>106.15</v>
      </c>
      <c r="R16" s="276" t="s">
        <v>848</v>
      </c>
      <c r="S16" s="275"/>
      <c r="T16" s="275"/>
      <c r="U16" s="275"/>
      <c r="V16" s="371"/>
      <c r="W16" s="372"/>
      <c r="X16" s="277"/>
      <c r="Y16" s="277"/>
    </row>
    <row r="17" spans="1:25" s="285" customFormat="1" ht="35.25" customHeight="1" x14ac:dyDescent="0.25">
      <c r="A17" s="281" t="s">
        <v>299</v>
      </c>
      <c r="B17" s="281" t="s">
        <v>263</v>
      </c>
      <c r="C17" s="281" t="s">
        <v>58</v>
      </c>
      <c r="D17" s="281" t="s">
        <v>58</v>
      </c>
      <c r="E17" s="322" t="s">
        <v>1059</v>
      </c>
      <c r="F17" s="281" t="s">
        <v>14</v>
      </c>
      <c r="G17" s="282">
        <v>15110000</v>
      </c>
      <c r="H17" s="281"/>
      <c r="I17" s="281" t="s">
        <v>846</v>
      </c>
      <c r="J17" s="281" t="s">
        <v>864</v>
      </c>
      <c r="K17" s="322" t="s">
        <v>890</v>
      </c>
      <c r="L17" s="283">
        <v>45405</v>
      </c>
      <c r="M17" s="324" t="s">
        <v>1055</v>
      </c>
      <c r="N17" s="286">
        <v>45770</v>
      </c>
      <c r="O17" s="284">
        <v>25454.7</v>
      </c>
      <c r="P17" s="284">
        <f t="shared" si="0"/>
        <v>6363.6750000000002</v>
      </c>
      <c r="Q17" s="284">
        <f t="shared" si="1"/>
        <v>31818.375</v>
      </c>
      <c r="R17" s="282" t="s">
        <v>848</v>
      </c>
      <c r="S17" s="281"/>
      <c r="T17" s="281"/>
      <c r="U17" s="281"/>
      <c r="V17" s="376"/>
      <c r="W17" s="377"/>
      <c r="X17" s="283"/>
      <c r="Y17" s="283"/>
    </row>
    <row r="18" spans="1:25" s="285" customFormat="1" ht="20.25" customHeight="1" x14ac:dyDescent="0.25">
      <c r="A18" s="281" t="s">
        <v>300</v>
      </c>
      <c r="B18" s="281" t="s">
        <v>263</v>
      </c>
      <c r="C18" s="281" t="s">
        <v>58</v>
      </c>
      <c r="D18" s="281" t="s">
        <v>58</v>
      </c>
      <c r="E18" s="322" t="s">
        <v>1060</v>
      </c>
      <c r="F18" s="281" t="s">
        <v>99</v>
      </c>
      <c r="G18" s="282">
        <v>15400000</v>
      </c>
      <c r="H18" s="281"/>
      <c r="I18" s="281" t="s">
        <v>846</v>
      </c>
      <c r="J18" s="281" t="s">
        <v>850</v>
      </c>
      <c r="K18" s="322" t="s">
        <v>890</v>
      </c>
      <c r="L18" s="283">
        <v>45407</v>
      </c>
      <c r="M18" s="324" t="s">
        <v>1056</v>
      </c>
      <c r="N18" s="286">
        <v>45772</v>
      </c>
      <c r="O18" s="284">
        <v>2857</v>
      </c>
      <c r="P18" s="284">
        <f t="shared" si="0"/>
        <v>714.25</v>
      </c>
      <c r="Q18" s="284">
        <f t="shared" si="1"/>
        <v>3571.25</v>
      </c>
      <c r="R18" s="282" t="s">
        <v>848</v>
      </c>
      <c r="S18" s="281"/>
      <c r="T18" s="281"/>
      <c r="U18" s="281"/>
      <c r="V18" s="376"/>
      <c r="W18" s="377"/>
      <c r="X18" s="283"/>
      <c r="Y18" s="283"/>
    </row>
    <row r="19" spans="1:25" s="285" customFormat="1" ht="20.25" customHeight="1" x14ac:dyDescent="0.25">
      <c r="A19" s="281" t="s">
        <v>214</v>
      </c>
      <c r="B19" s="281" t="s">
        <v>263</v>
      </c>
      <c r="C19" s="281" t="s">
        <v>58</v>
      </c>
      <c r="D19" s="281" t="s">
        <v>58</v>
      </c>
      <c r="E19" s="322" t="s">
        <v>1061</v>
      </c>
      <c r="F19" s="281" t="s">
        <v>64</v>
      </c>
      <c r="G19" s="282">
        <v>3142500</v>
      </c>
      <c r="H19" s="281"/>
      <c r="I19" s="281" t="s">
        <v>846</v>
      </c>
      <c r="J19" s="281" t="s">
        <v>850</v>
      </c>
      <c r="K19" s="322" t="s">
        <v>890</v>
      </c>
      <c r="L19" s="283">
        <v>45407</v>
      </c>
      <c r="M19" s="324" t="s">
        <v>1057</v>
      </c>
      <c r="N19" s="286">
        <v>45772</v>
      </c>
      <c r="O19" s="284">
        <v>3213.85</v>
      </c>
      <c r="P19" s="284">
        <f t="shared" si="0"/>
        <v>803.46249999999998</v>
      </c>
      <c r="Q19" s="284">
        <f t="shared" si="1"/>
        <v>4017.3125</v>
      </c>
      <c r="R19" s="282" t="s">
        <v>848</v>
      </c>
      <c r="S19" s="281"/>
      <c r="T19" s="281"/>
      <c r="U19" s="281"/>
      <c r="V19" s="376"/>
      <c r="W19" s="377"/>
      <c r="X19" s="283"/>
      <c r="Y19" s="283"/>
    </row>
    <row r="20" spans="1:25" s="285" customFormat="1" ht="24" customHeight="1" x14ac:dyDescent="0.25">
      <c r="A20" s="281" t="s">
        <v>215</v>
      </c>
      <c r="B20" s="281" t="s">
        <v>263</v>
      </c>
      <c r="C20" s="281" t="s">
        <v>58</v>
      </c>
      <c r="D20" s="281" t="s">
        <v>58</v>
      </c>
      <c r="E20" s="322" t="s">
        <v>1062</v>
      </c>
      <c r="F20" s="281" t="s">
        <v>695</v>
      </c>
      <c r="G20" s="282">
        <v>15510000</v>
      </c>
      <c r="H20" s="281"/>
      <c r="I20" s="281" t="s">
        <v>846</v>
      </c>
      <c r="J20" s="281" t="s">
        <v>847</v>
      </c>
      <c r="K20" s="322" t="s">
        <v>890</v>
      </c>
      <c r="L20" s="283">
        <v>45407</v>
      </c>
      <c r="M20" s="324" t="s">
        <v>1058</v>
      </c>
      <c r="N20" s="286">
        <v>45772</v>
      </c>
      <c r="O20" s="284">
        <v>9526.5</v>
      </c>
      <c r="P20" s="284">
        <f t="shared" si="0"/>
        <v>2381.625</v>
      </c>
      <c r="Q20" s="284">
        <f t="shared" si="1"/>
        <v>11908.125</v>
      </c>
      <c r="R20" s="282" t="s">
        <v>848</v>
      </c>
      <c r="S20" s="281"/>
      <c r="T20" s="281"/>
      <c r="U20" s="281"/>
      <c r="V20" s="376"/>
      <c r="W20" s="377"/>
      <c r="X20" s="283"/>
      <c r="Y20" s="283"/>
    </row>
    <row r="21" spans="1:25" ht="22.5" x14ac:dyDescent="0.25">
      <c r="A21" s="275" t="s">
        <v>216</v>
      </c>
      <c r="B21" s="275" t="s">
        <v>263</v>
      </c>
      <c r="C21" s="281" t="s">
        <v>58</v>
      </c>
      <c r="D21" s="281" t="s">
        <v>58</v>
      </c>
      <c r="E21" s="292" t="s">
        <v>1063</v>
      </c>
      <c r="F21" s="275" t="s">
        <v>1024</v>
      </c>
      <c r="G21" s="276" t="s">
        <v>1030</v>
      </c>
      <c r="H21" s="275"/>
      <c r="I21" s="281" t="s">
        <v>846</v>
      </c>
      <c r="J21" s="275" t="s">
        <v>1064</v>
      </c>
      <c r="K21" s="292" t="s">
        <v>890</v>
      </c>
      <c r="L21" s="277">
        <v>45411</v>
      </c>
      <c r="M21" s="293" t="s">
        <v>1065</v>
      </c>
      <c r="N21" s="278">
        <v>45443</v>
      </c>
      <c r="O21" s="280">
        <v>17960.2</v>
      </c>
      <c r="P21" s="280">
        <f t="shared" si="0"/>
        <v>4490.05</v>
      </c>
      <c r="Q21" s="280">
        <f t="shared" si="1"/>
        <v>22450.25</v>
      </c>
      <c r="R21" s="276" t="s">
        <v>848</v>
      </c>
      <c r="S21" s="275"/>
      <c r="T21" s="275"/>
      <c r="U21" s="275"/>
      <c r="V21" s="371"/>
      <c r="W21" s="372"/>
      <c r="X21" s="277"/>
      <c r="Y21" s="277"/>
    </row>
    <row r="22" spans="1:25" ht="22.5" x14ac:dyDescent="0.25">
      <c r="A22" s="275" t="s">
        <v>217</v>
      </c>
      <c r="B22" s="275" t="s">
        <v>263</v>
      </c>
      <c r="C22" s="281" t="s">
        <v>58</v>
      </c>
      <c r="D22" s="281" t="s">
        <v>58</v>
      </c>
      <c r="E22" s="292" t="s">
        <v>1066</v>
      </c>
      <c r="F22" s="275" t="s">
        <v>1067</v>
      </c>
      <c r="G22" s="276" t="s">
        <v>1068</v>
      </c>
      <c r="H22" s="275"/>
      <c r="I22" s="281" t="s">
        <v>846</v>
      </c>
      <c r="J22" s="275" t="s">
        <v>893</v>
      </c>
      <c r="K22" s="292" t="s">
        <v>890</v>
      </c>
      <c r="L22" s="277">
        <v>45418</v>
      </c>
      <c r="M22" s="293" t="s">
        <v>1069</v>
      </c>
      <c r="N22" s="278">
        <v>45449</v>
      </c>
      <c r="O22" s="280">
        <v>9790</v>
      </c>
      <c r="P22" s="280">
        <f t="shared" si="0"/>
        <v>2447.5</v>
      </c>
      <c r="Q22" s="280">
        <f t="shared" si="1"/>
        <v>12237.5</v>
      </c>
      <c r="R22" s="293" t="s">
        <v>848</v>
      </c>
      <c r="S22" s="275"/>
      <c r="T22" s="275"/>
      <c r="U22" s="275"/>
      <c r="V22" s="371"/>
      <c r="W22" s="372"/>
      <c r="X22" s="277"/>
      <c r="Y22" s="277"/>
    </row>
    <row r="23" spans="1:25" s="285" customFormat="1" ht="22.5" x14ac:dyDescent="0.25">
      <c r="A23" s="281" t="s">
        <v>218</v>
      </c>
      <c r="B23" s="322" t="s">
        <v>263</v>
      </c>
      <c r="C23" s="281" t="s">
        <v>58</v>
      </c>
      <c r="D23" s="281" t="s">
        <v>58</v>
      </c>
      <c r="E23" s="322" t="s">
        <v>1070</v>
      </c>
      <c r="F23" s="281" t="s">
        <v>48</v>
      </c>
      <c r="G23" s="323" t="s">
        <v>1071</v>
      </c>
      <c r="H23" s="281"/>
      <c r="I23" s="281" t="s">
        <v>846</v>
      </c>
      <c r="J23" s="281" t="s">
        <v>850</v>
      </c>
      <c r="K23" s="322" t="s">
        <v>890</v>
      </c>
      <c r="L23" s="283">
        <v>45474</v>
      </c>
      <c r="M23" s="324" t="s">
        <v>1075</v>
      </c>
      <c r="N23" s="286">
        <v>45839</v>
      </c>
      <c r="O23" s="284">
        <v>10918.65</v>
      </c>
      <c r="P23" s="284">
        <f t="shared" si="0"/>
        <v>2729.6624999999999</v>
      </c>
      <c r="Q23" s="284">
        <f t="shared" si="1"/>
        <v>13648.3125</v>
      </c>
      <c r="R23" s="282" t="s">
        <v>848</v>
      </c>
      <c r="S23" s="281"/>
      <c r="T23" s="281"/>
      <c r="U23" s="281"/>
      <c r="V23" s="376"/>
      <c r="W23" s="377"/>
      <c r="X23" s="283"/>
      <c r="Y23" s="283"/>
    </row>
    <row r="24" spans="1:25" s="285" customFormat="1" ht="22.5" x14ac:dyDescent="0.25">
      <c r="A24" s="281" t="s">
        <v>219</v>
      </c>
      <c r="B24" s="281" t="s">
        <v>263</v>
      </c>
      <c r="C24" s="281" t="s">
        <v>58</v>
      </c>
      <c r="D24" s="281" t="s">
        <v>58</v>
      </c>
      <c r="E24" s="322" t="s">
        <v>1072</v>
      </c>
      <c r="F24" s="281" t="s">
        <v>47</v>
      </c>
      <c r="G24" s="323" t="s">
        <v>1073</v>
      </c>
      <c r="H24" s="281"/>
      <c r="I24" s="281" t="s">
        <v>846</v>
      </c>
      <c r="J24" s="281" t="s">
        <v>850</v>
      </c>
      <c r="K24" s="322" t="s">
        <v>890</v>
      </c>
      <c r="L24" s="283">
        <v>45474</v>
      </c>
      <c r="M24" s="324" t="s">
        <v>1076</v>
      </c>
      <c r="N24" s="286">
        <v>45839</v>
      </c>
      <c r="O24" s="284">
        <v>8828.14</v>
      </c>
      <c r="P24" s="284">
        <f t="shared" si="0"/>
        <v>2207.0349999999999</v>
      </c>
      <c r="Q24" s="284">
        <f t="shared" si="1"/>
        <v>11035.174999999999</v>
      </c>
      <c r="R24" s="282" t="s">
        <v>848</v>
      </c>
      <c r="S24" s="281"/>
      <c r="T24" s="281"/>
      <c r="U24" s="281"/>
      <c r="V24" s="376"/>
      <c r="W24" s="377"/>
      <c r="X24" s="283"/>
      <c r="Y24" s="283"/>
    </row>
    <row r="25" spans="1:25" s="285" customFormat="1" ht="22.5" x14ac:dyDescent="0.25">
      <c r="A25" s="281" t="s">
        <v>220</v>
      </c>
      <c r="B25" s="281" t="s">
        <v>263</v>
      </c>
      <c r="C25" s="281" t="s">
        <v>58</v>
      </c>
      <c r="D25" s="281" t="s">
        <v>58</v>
      </c>
      <c r="E25" s="322" t="s">
        <v>890</v>
      </c>
      <c r="F25" s="281" t="s">
        <v>22</v>
      </c>
      <c r="G25" s="322"/>
      <c r="H25" s="281"/>
      <c r="I25" s="281" t="s">
        <v>846</v>
      </c>
      <c r="J25" s="281" t="s">
        <v>893</v>
      </c>
      <c r="K25" s="322" t="s">
        <v>890</v>
      </c>
      <c r="L25" s="283">
        <v>45474</v>
      </c>
      <c r="M25" s="324" t="s">
        <v>1077</v>
      </c>
      <c r="N25" s="286">
        <v>45839</v>
      </c>
      <c r="O25" s="284">
        <v>2278</v>
      </c>
      <c r="P25" s="284">
        <f t="shared" si="0"/>
        <v>569.5</v>
      </c>
      <c r="Q25" s="284">
        <f t="shared" si="1"/>
        <v>2847.5</v>
      </c>
      <c r="R25" s="282" t="s">
        <v>848</v>
      </c>
      <c r="S25" s="281"/>
      <c r="T25" s="281"/>
      <c r="U25" s="281"/>
      <c r="V25" s="376"/>
      <c r="W25" s="377"/>
      <c r="X25" s="283"/>
      <c r="Y25" s="283"/>
    </row>
    <row r="26" spans="1:25" s="285" customFormat="1" ht="22.5" x14ac:dyDescent="0.25">
      <c r="A26" s="281" t="s">
        <v>221</v>
      </c>
      <c r="B26" s="281" t="s">
        <v>263</v>
      </c>
      <c r="C26" s="281" t="s">
        <v>58</v>
      </c>
      <c r="D26" s="281" t="s">
        <v>58</v>
      </c>
      <c r="E26" s="322" t="s">
        <v>1074</v>
      </c>
      <c r="F26" s="281" t="s">
        <v>415</v>
      </c>
      <c r="G26" s="282">
        <v>33751000</v>
      </c>
      <c r="H26" s="281"/>
      <c r="I26" s="281" t="s">
        <v>846</v>
      </c>
      <c r="J26" s="281" t="s">
        <v>778</v>
      </c>
      <c r="K26" s="322" t="s">
        <v>890</v>
      </c>
      <c r="L26" s="283">
        <v>45474</v>
      </c>
      <c r="M26" s="324" t="s">
        <v>1078</v>
      </c>
      <c r="N26" s="286">
        <v>45839</v>
      </c>
      <c r="O26" s="284">
        <v>1628.04</v>
      </c>
      <c r="P26" s="284">
        <f t="shared" si="0"/>
        <v>407.01</v>
      </c>
      <c r="Q26" s="284">
        <f t="shared" si="1"/>
        <v>2035.05</v>
      </c>
      <c r="R26" s="282" t="s">
        <v>848</v>
      </c>
      <c r="S26" s="281"/>
      <c r="T26" s="281"/>
      <c r="U26" s="281"/>
      <c r="V26" s="376"/>
      <c r="W26" s="377"/>
      <c r="X26" s="283"/>
      <c r="Y26" s="283"/>
    </row>
    <row r="27" spans="1:25" ht="22.5" x14ac:dyDescent="0.25">
      <c r="A27" s="275" t="s">
        <v>222</v>
      </c>
      <c r="B27" s="275" t="s">
        <v>534</v>
      </c>
      <c r="C27" s="281" t="s">
        <v>58</v>
      </c>
      <c r="D27" s="281" t="s">
        <v>58</v>
      </c>
      <c r="E27" s="322" t="s">
        <v>1079</v>
      </c>
      <c r="F27" s="275" t="s">
        <v>1080</v>
      </c>
      <c r="G27" s="276" t="s">
        <v>1009</v>
      </c>
      <c r="H27" s="275"/>
      <c r="I27" s="281" t="s">
        <v>846</v>
      </c>
      <c r="J27" s="275" t="s">
        <v>1081</v>
      </c>
      <c r="K27" s="322" t="s">
        <v>890</v>
      </c>
      <c r="L27" s="283">
        <v>45441</v>
      </c>
      <c r="M27" s="293" t="s">
        <v>1082</v>
      </c>
      <c r="N27" s="286">
        <v>45562</v>
      </c>
      <c r="O27" s="280">
        <v>36452.550000000003</v>
      </c>
      <c r="P27" s="280">
        <f t="shared" si="0"/>
        <v>9113.1375000000007</v>
      </c>
      <c r="Q27" s="280">
        <f t="shared" si="1"/>
        <v>45565.6875</v>
      </c>
      <c r="R27" s="276" t="s">
        <v>848</v>
      </c>
      <c r="S27" s="278">
        <v>45462</v>
      </c>
      <c r="T27" s="275"/>
      <c r="U27" s="275"/>
      <c r="V27" s="371"/>
      <c r="W27" s="372"/>
      <c r="X27" s="277"/>
      <c r="Y27" s="277"/>
    </row>
    <row r="28" spans="1:25" s="285" customFormat="1" ht="33.75" x14ac:dyDescent="0.25">
      <c r="A28" s="281" t="s">
        <v>223</v>
      </c>
      <c r="B28" s="281" t="s">
        <v>209</v>
      </c>
      <c r="C28" s="281" t="s">
        <v>889</v>
      </c>
      <c r="D28" s="281" t="s">
        <v>621</v>
      </c>
      <c r="E28" s="281" t="s">
        <v>890</v>
      </c>
      <c r="F28" s="281" t="s">
        <v>1083</v>
      </c>
      <c r="G28" s="282" t="s">
        <v>976</v>
      </c>
      <c r="H28" s="281" t="s">
        <v>890</v>
      </c>
      <c r="I28" s="281" t="s">
        <v>846</v>
      </c>
      <c r="J28" s="281" t="s">
        <v>861</v>
      </c>
      <c r="K28" s="281" t="s">
        <v>890</v>
      </c>
      <c r="L28" s="283">
        <v>45474</v>
      </c>
      <c r="M28" s="324" t="s">
        <v>1084</v>
      </c>
      <c r="N28" s="286">
        <v>45838</v>
      </c>
      <c r="O28" s="284">
        <v>13159.86</v>
      </c>
      <c r="P28" s="284">
        <f t="shared" si="0"/>
        <v>3289.9650000000001</v>
      </c>
      <c r="Q28" s="284">
        <f t="shared" si="1"/>
        <v>16449.825000000001</v>
      </c>
      <c r="R28" s="282" t="s">
        <v>848</v>
      </c>
      <c r="S28" s="325"/>
      <c r="T28" s="281"/>
      <c r="U28" s="281"/>
      <c r="V28" s="376"/>
      <c r="W28" s="377"/>
      <c r="X28" s="283"/>
      <c r="Y28" s="283"/>
    </row>
    <row r="29" spans="1:25" s="285" customFormat="1" ht="22.5" x14ac:dyDescent="0.25">
      <c r="A29" s="281" t="s">
        <v>224</v>
      </c>
      <c r="B29" s="292" t="s">
        <v>209</v>
      </c>
      <c r="C29" s="275" t="s">
        <v>621</v>
      </c>
      <c r="D29" s="275" t="s">
        <v>58</v>
      </c>
      <c r="E29" s="292" t="s">
        <v>890</v>
      </c>
      <c r="F29" s="292" t="s">
        <v>1085</v>
      </c>
      <c r="G29" s="293" t="s">
        <v>975</v>
      </c>
      <c r="H29" s="292" t="s">
        <v>890</v>
      </c>
      <c r="I29" s="281" t="s">
        <v>846</v>
      </c>
      <c r="J29" s="292" t="s">
        <v>977</v>
      </c>
      <c r="K29" s="292" t="s">
        <v>890</v>
      </c>
      <c r="L29" s="326">
        <v>45492</v>
      </c>
      <c r="M29" s="294" t="s">
        <v>1086</v>
      </c>
      <c r="N29" s="327">
        <v>45856</v>
      </c>
      <c r="O29" s="328">
        <v>22529.85</v>
      </c>
      <c r="P29" s="328">
        <f t="shared" si="0"/>
        <v>5632.4624999999996</v>
      </c>
      <c r="Q29" s="328">
        <f t="shared" si="1"/>
        <v>28162.3125</v>
      </c>
      <c r="R29" s="293" t="s">
        <v>848</v>
      </c>
      <c r="S29" s="325"/>
      <c r="T29" s="281"/>
      <c r="U29" s="281"/>
      <c r="V29" s="376"/>
      <c r="W29" s="377"/>
      <c r="X29" s="283"/>
      <c r="Y29" s="283"/>
    </row>
    <row r="30" spans="1:25" s="285" customFormat="1" ht="22.5" customHeight="1" x14ac:dyDescent="0.25">
      <c r="A30" s="281" t="s">
        <v>225</v>
      </c>
      <c r="B30" s="281" t="s">
        <v>263</v>
      </c>
      <c r="C30" s="275" t="s">
        <v>58</v>
      </c>
      <c r="D30" s="275" t="s">
        <v>58</v>
      </c>
      <c r="E30" s="322"/>
      <c r="F30" s="281" t="s">
        <v>101</v>
      </c>
      <c r="G30" s="324"/>
      <c r="H30" s="322" t="s">
        <v>890</v>
      </c>
      <c r="I30" s="281" t="s">
        <v>846</v>
      </c>
      <c r="J30" s="281" t="s">
        <v>850</v>
      </c>
      <c r="K30" s="322" t="s">
        <v>890</v>
      </c>
      <c r="L30" s="283">
        <v>45493</v>
      </c>
      <c r="M30" s="324" t="s">
        <v>1089</v>
      </c>
      <c r="N30" s="286">
        <v>45858</v>
      </c>
      <c r="O30" s="284">
        <v>1516.21</v>
      </c>
      <c r="P30" s="284">
        <f t="shared" si="0"/>
        <v>379.05250000000001</v>
      </c>
      <c r="Q30" s="284">
        <f t="shared" si="1"/>
        <v>1895.2625</v>
      </c>
      <c r="R30" s="282" t="s">
        <v>848</v>
      </c>
      <c r="S30" s="325"/>
      <c r="T30" s="281"/>
      <c r="U30" s="281"/>
      <c r="V30" s="376"/>
      <c r="W30" s="377"/>
      <c r="X30" s="283"/>
      <c r="Y30" s="283"/>
    </row>
    <row r="31" spans="1:25" s="285" customFormat="1" ht="21.75" customHeight="1" x14ac:dyDescent="0.25">
      <c r="A31" s="281" t="s">
        <v>226</v>
      </c>
      <c r="B31" s="281" t="s">
        <v>263</v>
      </c>
      <c r="C31" s="275" t="s">
        <v>58</v>
      </c>
      <c r="D31" s="275" t="s">
        <v>58</v>
      </c>
      <c r="E31" s="281"/>
      <c r="F31" s="281" t="s">
        <v>485</v>
      </c>
      <c r="G31" s="282"/>
      <c r="H31" s="322" t="s">
        <v>890</v>
      </c>
      <c r="I31" s="281" t="s">
        <v>846</v>
      </c>
      <c r="J31" s="281" t="s">
        <v>850</v>
      </c>
      <c r="K31" s="322" t="s">
        <v>890</v>
      </c>
      <c r="L31" s="283">
        <v>45493</v>
      </c>
      <c r="M31" s="324" t="s">
        <v>1090</v>
      </c>
      <c r="N31" s="286">
        <v>45858</v>
      </c>
      <c r="O31" s="284">
        <v>410.35</v>
      </c>
      <c r="P31" s="284">
        <f t="shared" si="0"/>
        <v>102.58750000000001</v>
      </c>
      <c r="Q31" s="284">
        <f t="shared" si="1"/>
        <v>512.9375</v>
      </c>
      <c r="R31" s="282"/>
      <c r="S31" s="325"/>
      <c r="T31" s="281"/>
      <c r="U31" s="281"/>
      <c r="V31" s="376"/>
      <c r="W31" s="377"/>
      <c r="X31" s="283"/>
      <c r="Y31" s="283"/>
    </row>
    <row r="32" spans="1:25" s="285" customFormat="1" ht="25.5" customHeight="1" x14ac:dyDescent="0.25">
      <c r="A32" s="281" t="s">
        <v>227</v>
      </c>
      <c r="B32" s="281" t="s">
        <v>263</v>
      </c>
      <c r="C32" s="275" t="s">
        <v>58</v>
      </c>
      <c r="D32" s="275" t="s">
        <v>58</v>
      </c>
      <c r="E32" s="322" t="s">
        <v>1091</v>
      </c>
      <c r="F32" s="281" t="s">
        <v>62</v>
      </c>
      <c r="G32" s="282">
        <v>15100000</v>
      </c>
      <c r="H32" s="322" t="s">
        <v>890</v>
      </c>
      <c r="I32" s="281" t="s">
        <v>846</v>
      </c>
      <c r="J32" s="281" t="s">
        <v>850</v>
      </c>
      <c r="K32" s="281" t="s">
        <v>890</v>
      </c>
      <c r="L32" s="283">
        <v>45493</v>
      </c>
      <c r="M32" s="324" t="s">
        <v>1092</v>
      </c>
      <c r="N32" s="286">
        <v>45858</v>
      </c>
      <c r="O32" s="284">
        <v>9121.64</v>
      </c>
      <c r="P32" s="284">
        <f t="shared" si="0"/>
        <v>2280.41</v>
      </c>
      <c r="Q32" s="284">
        <f t="shared" si="1"/>
        <v>11402.05</v>
      </c>
      <c r="R32" s="282" t="s">
        <v>848</v>
      </c>
      <c r="S32" s="281"/>
      <c r="T32" s="281"/>
      <c r="U32" s="281"/>
      <c r="V32" s="376"/>
      <c r="W32" s="377"/>
      <c r="X32" s="283"/>
      <c r="Y32" s="283"/>
    </row>
    <row r="33" spans="1:25" s="285" customFormat="1" ht="22.5" x14ac:dyDescent="0.25">
      <c r="A33" s="281" t="s">
        <v>228</v>
      </c>
      <c r="B33" s="281" t="s">
        <v>263</v>
      </c>
      <c r="C33" s="275" t="s">
        <v>58</v>
      </c>
      <c r="D33" s="275" t="s">
        <v>58</v>
      </c>
      <c r="E33" s="281" t="s">
        <v>1093</v>
      </c>
      <c r="F33" s="281" t="s">
        <v>486</v>
      </c>
      <c r="G33" s="282">
        <v>15330000</v>
      </c>
      <c r="H33" s="322" t="s">
        <v>890</v>
      </c>
      <c r="I33" s="281" t="s">
        <v>846</v>
      </c>
      <c r="J33" s="281" t="s">
        <v>850</v>
      </c>
      <c r="K33" s="322" t="s">
        <v>890</v>
      </c>
      <c r="L33" s="283">
        <v>45493</v>
      </c>
      <c r="M33" s="324" t="s">
        <v>1094</v>
      </c>
      <c r="N33" s="286">
        <v>45858</v>
      </c>
      <c r="O33" s="284">
        <v>4361.13</v>
      </c>
      <c r="P33" s="284">
        <f t="shared" si="0"/>
        <v>1090.2825</v>
      </c>
      <c r="Q33" s="284">
        <f t="shared" si="1"/>
        <v>5451.4125000000004</v>
      </c>
      <c r="R33" s="282" t="s">
        <v>848</v>
      </c>
      <c r="S33" s="281"/>
      <c r="T33" s="281"/>
      <c r="U33" s="281"/>
      <c r="V33" s="376"/>
      <c r="W33" s="377"/>
      <c r="X33" s="283"/>
      <c r="Y33" s="283"/>
    </row>
    <row r="34" spans="1:25" s="285" customFormat="1" ht="22.5" x14ac:dyDescent="0.25">
      <c r="A34" s="281" t="s">
        <v>229</v>
      </c>
      <c r="B34" s="281" t="s">
        <v>263</v>
      </c>
      <c r="C34" s="275" t="s">
        <v>58</v>
      </c>
      <c r="D34" s="275" t="s">
        <v>58</v>
      </c>
      <c r="E34" s="281"/>
      <c r="F34" s="281" t="s">
        <v>484</v>
      </c>
      <c r="G34" s="282"/>
      <c r="H34" s="322" t="s">
        <v>890</v>
      </c>
      <c r="I34" s="281" t="s">
        <v>846</v>
      </c>
      <c r="J34" s="281" t="s">
        <v>850</v>
      </c>
      <c r="K34" s="322" t="s">
        <v>890</v>
      </c>
      <c r="L34" s="283">
        <v>45493</v>
      </c>
      <c r="M34" s="324" t="s">
        <v>1095</v>
      </c>
      <c r="N34" s="286">
        <v>45858</v>
      </c>
      <c r="O34" s="284">
        <v>1935.95</v>
      </c>
      <c r="P34" s="284">
        <f t="shared" si="0"/>
        <v>483.98750000000001</v>
      </c>
      <c r="Q34" s="284">
        <f t="shared" si="1"/>
        <v>2419.9375</v>
      </c>
      <c r="R34" s="282" t="s">
        <v>848</v>
      </c>
      <c r="S34" s="281"/>
      <c r="T34" s="281"/>
      <c r="U34" s="281"/>
      <c r="V34" s="376"/>
      <c r="W34" s="377"/>
      <c r="X34" s="283"/>
      <c r="Y34" s="283"/>
    </row>
    <row r="35" spans="1:25" s="285" customFormat="1" ht="22.5" x14ac:dyDescent="0.25">
      <c r="A35" s="281" t="s">
        <v>230</v>
      </c>
      <c r="B35" s="281" t="s">
        <v>263</v>
      </c>
      <c r="C35" s="275" t="s">
        <v>58</v>
      </c>
      <c r="D35" s="275" t="s">
        <v>58</v>
      </c>
      <c r="E35" s="281" t="s">
        <v>1096</v>
      </c>
      <c r="F35" s="281" t="s">
        <v>69</v>
      </c>
      <c r="G35" s="282">
        <v>15000000</v>
      </c>
      <c r="H35" s="322" t="s">
        <v>890</v>
      </c>
      <c r="I35" s="281" t="s">
        <v>846</v>
      </c>
      <c r="J35" s="281" t="s">
        <v>850</v>
      </c>
      <c r="K35" s="322" t="s">
        <v>890</v>
      </c>
      <c r="L35" s="283">
        <v>45493</v>
      </c>
      <c r="M35" s="324" t="s">
        <v>1097</v>
      </c>
      <c r="N35" s="286">
        <v>45858</v>
      </c>
      <c r="O35" s="284">
        <v>13194.93</v>
      </c>
      <c r="P35" s="284">
        <f t="shared" si="0"/>
        <v>3298.7325000000001</v>
      </c>
      <c r="Q35" s="284">
        <f t="shared" si="1"/>
        <v>16493.662499999999</v>
      </c>
      <c r="R35" s="282" t="s">
        <v>848</v>
      </c>
      <c r="S35" s="281"/>
      <c r="T35" s="281"/>
      <c r="U35" s="281"/>
      <c r="V35" s="376"/>
      <c r="W35" s="377"/>
      <c r="X35" s="283"/>
      <c r="Y35" s="283"/>
    </row>
    <row r="36" spans="1:25" s="285" customFormat="1" ht="33.75" x14ac:dyDescent="0.25">
      <c r="A36" s="281" t="s">
        <v>231</v>
      </c>
      <c r="B36" s="281" t="s">
        <v>263</v>
      </c>
      <c r="C36" s="281" t="s">
        <v>58</v>
      </c>
      <c r="D36" s="281" t="s">
        <v>58</v>
      </c>
      <c r="E36" s="281" t="s">
        <v>1100</v>
      </c>
      <c r="F36" s="281" t="s">
        <v>688</v>
      </c>
      <c r="G36" s="282">
        <v>33600000</v>
      </c>
      <c r="H36" s="322" t="s">
        <v>890</v>
      </c>
      <c r="I36" s="281" t="s">
        <v>846</v>
      </c>
      <c r="J36" s="281" t="s">
        <v>854</v>
      </c>
      <c r="K36" s="322" t="s">
        <v>890</v>
      </c>
      <c r="L36" s="283">
        <v>45493</v>
      </c>
      <c r="M36" s="332" t="s">
        <v>1101</v>
      </c>
      <c r="N36" s="286">
        <v>45858</v>
      </c>
      <c r="O36" s="284">
        <v>7210.31</v>
      </c>
      <c r="P36" s="284">
        <f t="shared" si="0"/>
        <v>1802.5775000000001</v>
      </c>
      <c r="Q36" s="284">
        <f t="shared" si="1"/>
        <v>9012.8875000000007</v>
      </c>
      <c r="R36" s="282" t="s">
        <v>848</v>
      </c>
      <c r="S36" s="281"/>
      <c r="T36" s="281"/>
      <c r="U36" s="281"/>
      <c r="V36" s="376"/>
      <c r="W36" s="377"/>
      <c r="X36" s="283"/>
      <c r="Y36" s="283"/>
    </row>
    <row r="37" spans="1:25" s="285" customFormat="1" ht="22.5" x14ac:dyDescent="0.25">
      <c r="A37" s="281" t="s">
        <v>232</v>
      </c>
      <c r="B37" s="281" t="s">
        <v>263</v>
      </c>
      <c r="C37" s="275" t="s">
        <v>58</v>
      </c>
      <c r="D37" s="275" t="s">
        <v>58</v>
      </c>
      <c r="E37" s="281" t="s">
        <v>1102</v>
      </c>
      <c r="F37" s="281" t="s">
        <v>98</v>
      </c>
      <c r="G37" s="282">
        <v>33750000</v>
      </c>
      <c r="H37" s="322" t="s">
        <v>890</v>
      </c>
      <c r="I37" s="281" t="s">
        <v>846</v>
      </c>
      <c r="J37" s="281" t="s">
        <v>854</v>
      </c>
      <c r="K37" s="322" t="s">
        <v>890</v>
      </c>
      <c r="L37" s="283">
        <v>45493</v>
      </c>
      <c r="M37" s="324" t="s">
        <v>1103</v>
      </c>
      <c r="N37" s="286">
        <v>45858</v>
      </c>
      <c r="O37" s="284">
        <v>4300.5</v>
      </c>
      <c r="P37" s="284">
        <f t="shared" si="0"/>
        <v>1075.125</v>
      </c>
      <c r="Q37" s="284">
        <f t="shared" si="1"/>
        <v>5375.625</v>
      </c>
      <c r="R37" s="282" t="s">
        <v>848</v>
      </c>
      <c r="S37" s="281"/>
      <c r="T37" s="281"/>
      <c r="U37" s="281"/>
      <c r="V37" s="376"/>
      <c r="W37" s="377"/>
      <c r="X37" s="283"/>
      <c r="Y37" s="283"/>
    </row>
    <row r="38" spans="1:25" s="285" customFormat="1" ht="22.5" x14ac:dyDescent="0.25">
      <c r="A38" s="281" t="s">
        <v>233</v>
      </c>
      <c r="B38" s="281" t="s">
        <v>263</v>
      </c>
      <c r="C38" s="281" t="s">
        <v>58</v>
      </c>
      <c r="D38" s="281" t="s">
        <v>58</v>
      </c>
      <c r="E38" s="281" t="s">
        <v>1112</v>
      </c>
      <c r="F38" s="281" t="s">
        <v>451</v>
      </c>
      <c r="G38" s="282">
        <v>15811000</v>
      </c>
      <c r="H38" s="322" t="s">
        <v>890</v>
      </c>
      <c r="I38" s="281" t="s">
        <v>846</v>
      </c>
      <c r="J38" s="281" t="s">
        <v>852</v>
      </c>
      <c r="K38" s="322" t="s">
        <v>890</v>
      </c>
      <c r="L38" s="283">
        <v>45512</v>
      </c>
      <c r="M38" s="332" t="s">
        <v>1113</v>
      </c>
      <c r="N38" s="336">
        <v>45877</v>
      </c>
      <c r="O38" s="284">
        <v>6957.9</v>
      </c>
      <c r="P38" s="284">
        <f t="shared" si="0"/>
        <v>1739.4749999999999</v>
      </c>
      <c r="Q38" s="284">
        <f t="shared" si="1"/>
        <v>8697.375</v>
      </c>
      <c r="R38" s="282" t="s">
        <v>848</v>
      </c>
      <c r="S38" s="322"/>
      <c r="T38" s="281"/>
      <c r="U38" s="281"/>
      <c r="V38" s="376"/>
      <c r="W38" s="377"/>
      <c r="X38" s="283"/>
      <c r="Y38" s="283"/>
    </row>
    <row r="39" spans="1:25" s="285" customFormat="1" ht="22.5" x14ac:dyDescent="0.25">
      <c r="A39" s="281" t="s">
        <v>234</v>
      </c>
      <c r="B39" s="281" t="s">
        <v>263</v>
      </c>
      <c r="C39" s="275" t="s">
        <v>58</v>
      </c>
      <c r="D39" s="275" t="s">
        <v>58</v>
      </c>
      <c r="E39" s="281" t="s">
        <v>1098</v>
      </c>
      <c r="F39" s="281" t="s">
        <v>20</v>
      </c>
      <c r="G39" s="282">
        <v>15613000</v>
      </c>
      <c r="H39" s="322" t="s">
        <v>890</v>
      </c>
      <c r="I39" s="281" t="s">
        <v>846</v>
      </c>
      <c r="J39" s="281" t="s">
        <v>892</v>
      </c>
      <c r="K39" s="322" t="s">
        <v>890</v>
      </c>
      <c r="L39" s="283">
        <v>45493</v>
      </c>
      <c r="M39" s="324" t="s">
        <v>1099</v>
      </c>
      <c r="N39" s="286">
        <v>45858</v>
      </c>
      <c r="O39" s="284">
        <v>4376.24</v>
      </c>
      <c r="P39" s="284">
        <f t="shared" si="0"/>
        <v>1094.06</v>
      </c>
      <c r="Q39" s="284">
        <f t="shared" si="1"/>
        <v>5470.2999999999993</v>
      </c>
      <c r="R39" s="282" t="s">
        <v>848</v>
      </c>
      <c r="S39" s="281"/>
      <c r="T39" s="281"/>
      <c r="U39" s="281"/>
      <c r="V39" s="376"/>
      <c r="W39" s="377"/>
      <c r="X39" s="283"/>
      <c r="Y39" s="283"/>
    </row>
    <row r="40" spans="1:25" s="285" customFormat="1" ht="22.5" customHeight="1" x14ac:dyDescent="0.25">
      <c r="A40" s="281" t="s">
        <v>235</v>
      </c>
      <c r="B40" s="281" t="s">
        <v>263</v>
      </c>
      <c r="C40" s="275" t="s">
        <v>58</v>
      </c>
      <c r="D40" s="275" t="s">
        <v>58</v>
      </c>
      <c r="E40" s="281" t="s">
        <v>1104</v>
      </c>
      <c r="F40" s="322" t="s">
        <v>463</v>
      </c>
      <c r="G40" s="282">
        <v>15220000</v>
      </c>
      <c r="H40" s="322" t="s">
        <v>890</v>
      </c>
      <c r="I40" s="281" t="s">
        <v>846</v>
      </c>
      <c r="J40" s="281" t="s">
        <v>853</v>
      </c>
      <c r="K40" s="322" t="s">
        <v>890</v>
      </c>
      <c r="L40" s="283">
        <v>45493</v>
      </c>
      <c r="M40" s="324" t="s">
        <v>1105</v>
      </c>
      <c r="N40" s="286">
        <v>45858</v>
      </c>
      <c r="O40" s="284">
        <v>3487.36</v>
      </c>
      <c r="P40" s="284">
        <f t="shared" si="0"/>
        <v>871.84</v>
      </c>
      <c r="Q40" s="284">
        <f t="shared" si="1"/>
        <v>4359.2</v>
      </c>
      <c r="R40" s="282" t="s">
        <v>848</v>
      </c>
      <c r="S40" s="322"/>
      <c r="T40" s="281"/>
      <c r="U40" s="281"/>
      <c r="V40" s="376"/>
      <c r="W40" s="377"/>
      <c r="X40" s="283"/>
      <c r="Y40" s="283"/>
    </row>
    <row r="41" spans="1:25" s="285" customFormat="1" ht="20.25" customHeight="1" x14ac:dyDescent="0.25">
      <c r="A41" s="281" t="s">
        <v>236</v>
      </c>
      <c r="B41" s="281" t="s">
        <v>263</v>
      </c>
      <c r="C41" s="275" t="s">
        <v>58</v>
      </c>
      <c r="D41" s="275" t="s">
        <v>58</v>
      </c>
      <c r="E41" s="322"/>
      <c r="F41" s="281" t="s">
        <v>291</v>
      </c>
      <c r="G41" s="324"/>
      <c r="H41" s="322" t="s">
        <v>890</v>
      </c>
      <c r="I41" s="281" t="s">
        <v>846</v>
      </c>
      <c r="J41" s="281" t="s">
        <v>853</v>
      </c>
      <c r="K41" s="322" t="s">
        <v>890</v>
      </c>
      <c r="L41" s="283">
        <v>45493</v>
      </c>
      <c r="M41" s="324" t="s">
        <v>1106</v>
      </c>
      <c r="N41" s="286">
        <v>45858</v>
      </c>
      <c r="O41" s="284">
        <v>2475.89</v>
      </c>
      <c r="P41" s="284">
        <f t="shared" si="0"/>
        <v>618.97249999999997</v>
      </c>
      <c r="Q41" s="284">
        <f t="shared" si="1"/>
        <v>3094.8624999999997</v>
      </c>
      <c r="R41" s="282" t="s">
        <v>848</v>
      </c>
      <c r="S41" s="322"/>
      <c r="T41" s="281"/>
      <c r="U41" s="281"/>
      <c r="V41" s="376"/>
      <c r="W41" s="377"/>
      <c r="X41" s="283"/>
      <c r="Y41" s="283"/>
    </row>
    <row r="42" spans="1:25" ht="22.5" x14ac:dyDescent="0.25">
      <c r="A42" s="275" t="s">
        <v>237</v>
      </c>
      <c r="B42" s="275" t="s">
        <v>209</v>
      </c>
      <c r="C42" s="275" t="s">
        <v>58</v>
      </c>
      <c r="D42" s="275" t="s">
        <v>58</v>
      </c>
      <c r="E42" s="292" t="s">
        <v>890</v>
      </c>
      <c r="F42" s="275" t="s">
        <v>85</v>
      </c>
      <c r="G42" s="329" t="s">
        <v>1088</v>
      </c>
      <c r="H42" s="292" t="s">
        <v>890</v>
      </c>
      <c r="I42" s="281" t="s">
        <v>846</v>
      </c>
      <c r="J42" s="275" t="s">
        <v>868</v>
      </c>
      <c r="K42" s="292" t="s">
        <v>890</v>
      </c>
      <c r="L42" s="277">
        <v>45505</v>
      </c>
      <c r="M42" s="293" t="s">
        <v>1087</v>
      </c>
      <c r="N42" s="279">
        <v>46234</v>
      </c>
      <c r="O42" s="280">
        <v>59193.38</v>
      </c>
      <c r="P42" s="280"/>
      <c r="Q42" s="280">
        <v>66888.52</v>
      </c>
      <c r="R42" s="276" t="s">
        <v>848</v>
      </c>
      <c r="S42" s="278"/>
      <c r="T42" s="275"/>
      <c r="U42" s="275"/>
      <c r="V42" s="371"/>
      <c r="W42" s="372"/>
      <c r="X42" s="277"/>
      <c r="Y42" s="277"/>
    </row>
    <row r="43" spans="1:25" s="285" customFormat="1" ht="22.5" x14ac:dyDescent="0.25">
      <c r="A43" s="281" t="s">
        <v>238</v>
      </c>
      <c r="B43" s="281" t="s">
        <v>263</v>
      </c>
      <c r="C43" s="281" t="s">
        <v>58</v>
      </c>
      <c r="D43" s="281" t="s">
        <v>58</v>
      </c>
      <c r="E43" s="322" t="s">
        <v>1107</v>
      </c>
      <c r="F43" s="281" t="s">
        <v>867</v>
      </c>
      <c r="G43" s="324">
        <v>15812200</v>
      </c>
      <c r="H43" s="322" t="s">
        <v>890</v>
      </c>
      <c r="I43" s="281" t="s">
        <v>846</v>
      </c>
      <c r="J43" s="281" t="s">
        <v>1108</v>
      </c>
      <c r="K43" s="322" t="s">
        <v>890</v>
      </c>
      <c r="L43" s="283">
        <v>45493</v>
      </c>
      <c r="M43" s="324" t="s">
        <v>1109</v>
      </c>
      <c r="N43" s="325">
        <v>45858</v>
      </c>
      <c r="O43" s="284">
        <v>1060</v>
      </c>
      <c r="P43" s="284">
        <f t="shared" si="0"/>
        <v>265</v>
      </c>
      <c r="Q43" s="284">
        <f t="shared" si="1"/>
        <v>1325</v>
      </c>
      <c r="R43" s="282" t="s">
        <v>848</v>
      </c>
      <c r="S43" s="322"/>
      <c r="T43" s="281"/>
      <c r="U43" s="281"/>
      <c r="V43" s="376"/>
      <c r="W43" s="377"/>
      <c r="X43" s="283"/>
      <c r="Y43" s="283"/>
    </row>
    <row r="44" spans="1:25" s="285" customFormat="1" ht="22.5" x14ac:dyDescent="0.25">
      <c r="A44" s="281" t="s">
        <v>239</v>
      </c>
      <c r="B44" s="281" t="s">
        <v>263</v>
      </c>
      <c r="C44" s="281" t="s">
        <v>58</v>
      </c>
      <c r="D44" s="281" t="s">
        <v>58</v>
      </c>
      <c r="E44" s="322"/>
      <c r="F44" s="281" t="s">
        <v>316</v>
      </c>
      <c r="G44" s="324"/>
      <c r="H44" s="322" t="s">
        <v>890</v>
      </c>
      <c r="I44" s="281" t="s">
        <v>846</v>
      </c>
      <c r="J44" s="281" t="s">
        <v>317</v>
      </c>
      <c r="K44" s="322" t="s">
        <v>890</v>
      </c>
      <c r="L44" s="283">
        <v>45551</v>
      </c>
      <c r="M44" s="324" t="s">
        <v>1117</v>
      </c>
      <c r="N44" s="286">
        <v>45916</v>
      </c>
      <c r="O44" s="284">
        <v>1375.9</v>
      </c>
      <c r="P44" s="284">
        <f t="shared" si="0"/>
        <v>343.97500000000002</v>
      </c>
      <c r="Q44" s="284">
        <f t="shared" si="1"/>
        <v>1719.875</v>
      </c>
      <c r="R44" s="282" t="s">
        <v>848</v>
      </c>
      <c r="S44" s="325"/>
      <c r="T44" s="281"/>
      <c r="U44" s="281"/>
      <c r="V44" s="376"/>
      <c r="W44" s="377"/>
      <c r="X44" s="283"/>
      <c r="Y44" s="283"/>
    </row>
    <row r="45" spans="1:25" s="285" customFormat="1" ht="33.75" x14ac:dyDescent="0.25">
      <c r="A45" s="281" t="s">
        <v>83</v>
      </c>
      <c r="B45" s="281" t="s">
        <v>263</v>
      </c>
      <c r="C45" s="281" t="s">
        <v>58</v>
      </c>
      <c r="D45" s="281" t="s">
        <v>58</v>
      </c>
      <c r="E45" s="322" t="s">
        <v>1114</v>
      </c>
      <c r="F45" s="281" t="s">
        <v>708</v>
      </c>
      <c r="G45" s="324">
        <v>33760000</v>
      </c>
      <c r="H45" s="322" t="s">
        <v>890</v>
      </c>
      <c r="I45" s="281" t="s">
        <v>846</v>
      </c>
      <c r="J45" s="281" t="s">
        <v>709</v>
      </c>
      <c r="K45" s="322" t="s">
        <v>890</v>
      </c>
      <c r="L45" s="283">
        <v>45553</v>
      </c>
      <c r="M45" s="332" t="s">
        <v>1118</v>
      </c>
      <c r="N45" s="286">
        <v>45918</v>
      </c>
      <c r="O45" s="284">
        <v>6888</v>
      </c>
      <c r="P45" s="284">
        <f t="shared" si="0"/>
        <v>1722</v>
      </c>
      <c r="Q45" s="284">
        <f t="shared" si="1"/>
        <v>8610</v>
      </c>
      <c r="R45" s="282" t="s">
        <v>848</v>
      </c>
      <c r="S45" s="281"/>
      <c r="T45" s="281"/>
      <c r="U45" s="281"/>
      <c r="V45" s="376"/>
      <c r="W45" s="377"/>
      <c r="X45" s="283"/>
      <c r="Y45" s="283"/>
    </row>
    <row r="46" spans="1:25" s="285" customFormat="1" ht="22.5" x14ac:dyDescent="0.25">
      <c r="A46" s="281" t="s">
        <v>84</v>
      </c>
      <c r="B46" s="281" t="s">
        <v>263</v>
      </c>
      <c r="C46" s="281" t="s">
        <v>58</v>
      </c>
      <c r="D46" s="281" t="s">
        <v>58</v>
      </c>
      <c r="E46" s="339" t="s">
        <v>1115</v>
      </c>
      <c r="F46" s="281" t="s">
        <v>536</v>
      </c>
      <c r="G46" s="324">
        <v>39831600</v>
      </c>
      <c r="H46" s="322" t="s">
        <v>890</v>
      </c>
      <c r="I46" s="281" t="s">
        <v>846</v>
      </c>
      <c r="J46" s="281" t="s">
        <v>850</v>
      </c>
      <c r="K46" s="322" t="s">
        <v>890</v>
      </c>
      <c r="L46" s="283">
        <v>45552</v>
      </c>
      <c r="M46" s="324" t="s">
        <v>1119</v>
      </c>
      <c r="N46" s="286">
        <v>45917</v>
      </c>
      <c r="O46" s="284">
        <v>11368.34</v>
      </c>
      <c r="P46" s="284">
        <f t="shared" si="0"/>
        <v>2842.085</v>
      </c>
      <c r="Q46" s="284">
        <f t="shared" si="1"/>
        <v>14210.424999999999</v>
      </c>
      <c r="R46" s="282" t="s">
        <v>848</v>
      </c>
      <c r="S46" s="281"/>
      <c r="T46" s="281"/>
      <c r="U46" s="281"/>
      <c r="V46" s="382"/>
      <c r="W46" s="377"/>
      <c r="X46" s="283"/>
      <c r="Y46" s="283"/>
    </row>
    <row r="47" spans="1:25" s="285" customFormat="1" ht="22.5" x14ac:dyDescent="0.25">
      <c r="A47" s="281" t="s">
        <v>240</v>
      </c>
      <c r="B47" s="281" t="s">
        <v>263</v>
      </c>
      <c r="C47" s="281" t="s">
        <v>58</v>
      </c>
      <c r="D47" s="281" t="s">
        <v>58</v>
      </c>
      <c r="E47" s="322" t="s">
        <v>1116</v>
      </c>
      <c r="F47" s="281" t="s">
        <v>53</v>
      </c>
      <c r="G47" s="282">
        <v>33700000</v>
      </c>
      <c r="H47" s="322" t="s">
        <v>890</v>
      </c>
      <c r="I47" s="281" t="s">
        <v>846</v>
      </c>
      <c r="J47" s="281" t="s">
        <v>850</v>
      </c>
      <c r="K47" s="322" t="s">
        <v>890</v>
      </c>
      <c r="L47" s="283">
        <v>45552</v>
      </c>
      <c r="M47" s="324" t="s">
        <v>1120</v>
      </c>
      <c r="N47" s="286">
        <v>45917</v>
      </c>
      <c r="O47" s="284">
        <v>6432.3</v>
      </c>
      <c r="P47" s="284">
        <f t="shared" si="0"/>
        <v>1608.075</v>
      </c>
      <c r="Q47" s="284">
        <f t="shared" si="1"/>
        <v>8040.375</v>
      </c>
      <c r="R47" s="282" t="s">
        <v>848</v>
      </c>
      <c r="S47" s="286"/>
      <c r="T47" s="281"/>
      <c r="U47" s="281"/>
      <c r="V47" s="376"/>
      <c r="W47" s="377"/>
      <c r="X47" s="283"/>
      <c r="Y47" s="283"/>
    </row>
    <row r="48" spans="1:25" ht="33.75" x14ac:dyDescent="0.25">
      <c r="A48" s="275" t="s">
        <v>306</v>
      </c>
      <c r="B48" s="322" t="s">
        <v>263</v>
      </c>
      <c r="C48" s="275" t="s">
        <v>58</v>
      </c>
      <c r="D48" s="275" t="s">
        <v>58</v>
      </c>
      <c r="E48" s="322" t="s">
        <v>1121</v>
      </c>
      <c r="F48" s="292" t="s">
        <v>1122</v>
      </c>
      <c r="G48" s="293">
        <v>45454000</v>
      </c>
      <c r="H48" s="322" t="s">
        <v>890</v>
      </c>
      <c r="I48" s="281" t="s">
        <v>846</v>
      </c>
      <c r="J48" s="292" t="s">
        <v>1123</v>
      </c>
      <c r="K48" s="322" t="s">
        <v>890</v>
      </c>
      <c r="L48" s="326">
        <v>45418</v>
      </c>
      <c r="M48" s="293" t="s">
        <v>1127</v>
      </c>
      <c r="N48" s="337">
        <f>L48+90</f>
        <v>45508</v>
      </c>
      <c r="O48" s="328">
        <v>15269.6</v>
      </c>
      <c r="P48" s="328">
        <f>O48*0.25</f>
        <v>3817.4</v>
      </c>
      <c r="Q48" s="328">
        <f t="shared" si="1"/>
        <v>19087</v>
      </c>
      <c r="R48" s="293" t="s">
        <v>848</v>
      </c>
      <c r="S48" s="275"/>
      <c r="T48" s="275"/>
      <c r="U48" s="275"/>
      <c r="V48" s="371"/>
      <c r="W48" s="372"/>
      <c r="X48" s="277"/>
      <c r="Y48" s="277"/>
    </row>
    <row r="49" spans="1:25" ht="22.5" x14ac:dyDescent="0.25">
      <c r="A49" s="275" t="s">
        <v>241</v>
      </c>
      <c r="B49" s="322" t="s">
        <v>263</v>
      </c>
      <c r="C49" s="275" t="s">
        <v>58</v>
      </c>
      <c r="D49" s="275" t="s">
        <v>58</v>
      </c>
      <c r="E49" s="322" t="s">
        <v>1124</v>
      </c>
      <c r="F49" s="292" t="s">
        <v>1125</v>
      </c>
      <c r="G49" s="293">
        <v>45454000</v>
      </c>
      <c r="H49" s="322" t="s">
        <v>890</v>
      </c>
      <c r="I49" s="281" t="s">
        <v>846</v>
      </c>
      <c r="J49" s="292" t="s">
        <v>1126</v>
      </c>
      <c r="K49" s="322" t="s">
        <v>890</v>
      </c>
      <c r="L49" s="326">
        <v>45538</v>
      </c>
      <c r="M49" s="294" t="s">
        <v>1128</v>
      </c>
      <c r="N49" s="337">
        <f>L49+21</f>
        <v>45559</v>
      </c>
      <c r="O49" s="328">
        <v>6498.78</v>
      </c>
      <c r="P49" s="328">
        <f t="shared" si="0"/>
        <v>1624.6949999999999</v>
      </c>
      <c r="Q49" s="328">
        <f t="shared" si="1"/>
        <v>8123.4749999999995</v>
      </c>
      <c r="R49" s="293" t="s">
        <v>848</v>
      </c>
      <c r="S49" s="275"/>
      <c r="T49" s="275"/>
      <c r="U49" s="275"/>
      <c r="V49" s="371"/>
      <c r="W49" s="372"/>
      <c r="X49" s="277"/>
      <c r="Y49" s="277"/>
    </row>
    <row r="50" spans="1:25" ht="22.5" x14ac:dyDescent="0.25">
      <c r="A50" s="275" t="s">
        <v>242</v>
      </c>
      <c r="B50" s="292" t="s">
        <v>263</v>
      </c>
      <c r="C50" s="275" t="s">
        <v>58</v>
      </c>
      <c r="D50" s="275" t="s">
        <v>58</v>
      </c>
      <c r="E50" s="292" t="s">
        <v>890</v>
      </c>
      <c r="F50" s="275" t="s">
        <v>1129</v>
      </c>
      <c r="G50" s="293">
        <v>9331200</v>
      </c>
      <c r="H50" s="322" t="s">
        <v>890</v>
      </c>
      <c r="I50" s="281" t="s">
        <v>846</v>
      </c>
      <c r="J50" s="275" t="s">
        <v>1131</v>
      </c>
      <c r="K50" s="322" t="s">
        <v>890</v>
      </c>
      <c r="L50" s="277">
        <v>45314</v>
      </c>
      <c r="M50" s="293" t="s">
        <v>1133</v>
      </c>
      <c r="N50" s="278">
        <v>45535</v>
      </c>
      <c r="O50" s="280">
        <v>0</v>
      </c>
      <c r="P50" s="280">
        <f t="shared" si="0"/>
        <v>0</v>
      </c>
      <c r="Q50" s="280">
        <f t="shared" si="1"/>
        <v>0</v>
      </c>
      <c r="R50" s="276"/>
      <c r="S50" s="275"/>
      <c r="T50" s="275"/>
      <c r="U50" s="275"/>
      <c r="V50" s="371"/>
      <c r="W50" s="372"/>
      <c r="X50" s="277"/>
      <c r="Y50" s="277"/>
    </row>
    <row r="51" spans="1:25" ht="22.5" x14ac:dyDescent="0.25">
      <c r="A51" s="275" t="s">
        <v>243</v>
      </c>
      <c r="B51" s="292" t="s">
        <v>263</v>
      </c>
      <c r="C51" s="275" t="s">
        <v>58</v>
      </c>
      <c r="D51" s="275" t="s">
        <v>58</v>
      </c>
      <c r="E51" s="292" t="s">
        <v>890</v>
      </c>
      <c r="F51" s="275" t="s">
        <v>1130</v>
      </c>
      <c r="G51" s="293" t="s">
        <v>1134</v>
      </c>
      <c r="H51" s="322" t="s">
        <v>890</v>
      </c>
      <c r="I51" s="281" t="s">
        <v>846</v>
      </c>
      <c r="J51" s="275" t="s">
        <v>1132</v>
      </c>
      <c r="K51" s="322" t="s">
        <v>890</v>
      </c>
      <c r="L51" s="277">
        <v>45314</v>
      </c>
      <c r="M51" s="293" t="s">
        <v>1135</v>
      </c>
      <c r="N51" s="278">
        <v>45536</v>
      </c>
      <c r="O51" s="280">
        <v>0</v>
      </c>
      <c r="P51" s="280">
        <f t="shared" ref="P51" si="2">O51*0.25</f>
        <v>0</v>
      </c>
      <c r="Q51" s="280">
        <f t="shared" ref="Q51" si="3">O51+P51</f>
        <v>0</v>
      </c>
      <c r="R51" s="276"/>
      <c r="S51" s="275"/>
      <c r="T51" s="275"/>
      <c r="U51" s="275"/>
      <c r="V51" s="371"/>
      <c r="W51" s="372"/>
      <c r="X51" s="277"/>
      <c r="Y51" s="277"/>
    </row>
    <row r="52" spans="1:25" ht="33.75" x14ac:dyDescent="0.25">
      <c r="A52" s="275" t="s">
        <v>244</v>
      </c>
      <c r="B52" s="292" t="s">
        <v>263</v>
      </c>
      <c r="C52" s="275" t="s">
        <v>58</v>
      </c>
      <c r="D52" s="275" t="s">
        <v>58</v>
      </c>
      <c r="E52" s="292" t="s">
        <v>890</v>
      </c>
      <c r="F52" s="275" t="s">
        <v>1137</v>
      </c>
      <c r="G52" s="293" t="s">
        <v>1088</v>
      </c>
      <c r="H52" s="322" t="s">
        <v>890</v>
      </c>
      <c r="I52" s="281" t="s">
        <v>846</v>
      </c>
      <c r="J52" s="292" t="s">
        <v>1139</v>
      </c>
      <c r="K52" s="322" t="s">
        <v>890</v>
      </c>
      <c r="L52" s="277">
        <v>45420</v>
      </c>
      <c r="M52" s="293" t="s">
        <v>1140</v>
      </c>
      <c r="N52" s="337" t="s">
        <v>207</v>
      </c>
      <c r="O52" s="280"/>
      <c r="P52" s="280">
        <f t="shared" ref="P52:P53" si="4">O52*0.25</f>
        <v>0</v>
      </c>
      <c r="Q52" s="280">
        <f t="shared" ref="Q52:Q53" si="5">O52+P52</f>
        <v>0</v>
      </c>
      <c r="R52" s="276"/>
      <c r="S52" s="275"/>
      <c r="T52" s="275"/>
      <c r="U52" s="275"/>
      <c r="V52" s="378" t="s">
        <v>1148</v>
      </c>
      <c r="W52" s="372"/>
      <c r="X52" s="277"/>
      <c r="Y52" s="277"/>
    </row>
    <row r="53" spans="1:25" ht="22.5" x14ac:dyDescent="0.25">
      <c r="A53" s="275" t="s">
        <v>245</v>
      </c>
      <c r="B53" s="292" t="s">
        <v>263</v>
      </c>
      <c r="C53" s="275" t="s">
        <v>58</v>
      </c>
      <c r="D53" s="275" t="s">
        <v>58</v>
      </c>
      <c r="E53" s="292" t="s">
        <v>890</v>
      </c>
      <c r="F53" s="275" t="s">
        <v>1136</v>
      </c>
      <c r="G53" s="293" t="s">
        <v>1142</v>
      </c>
      <c r="H53" s="322" t="s">
        <v>890</v>
      </c>
      <c r="I53" s="281" t="s">
        <v>846</v>
      </c>
      <c r="J53" s="275" t="s">
        <v>1138</v>
      </c>
      <c r="K53" s="322" t="s">
        <v>890</v>
      </c>
      <c r="L53" s="277">
        <v>45387</v>
      </c>
      <c r="M53" s="293" t="s">
        <v>1141</v>
      </c>
      <c r="N53" s="337" t="s">
        <v>207</v>
      </c>
      <c r="O53" s="280"/>
      <c r="P53" s="280">
        <f t="shared" si="4"/>
        <v>0</v>
      </c>
      <c r="Q53" s="280">
        <f t="shared" si="5"/>
        <v>0</v>
      </c>
      <c r="R53" s="276"/>
      <c r="S53" s="275"/>
      <c r="T53" s="275"/>
      <c r="U53" s="275"/>
      <c r="V53" s="378" t="s">
        <v>1148</v>
      </c>
      <c r="W53" s="372"/>
      <c r="X53" s="277"/>
      <c r="Y53" s="277"/>
    </row>
    <row r="54" spans="1:25" s="285" customFormat="1" ht="21.75" customHeight="1" x14ac:dyDescent="0.25">
      <c r="A54" s="281" t="s">
        <v>307</v>
      </c>
      <c r="B54" s="281" t="s">
        <v>263</v>
      </c>
      <c r="C54" s="275" t="s">
        <v>58</v>
      </c>
      <c r="D54" s="275" t="s">
        <v>58</v>
      </c>
      <c r="E54" s="322" t="s">
        <v>1143</v>
      </c>
      <c r="F54" s="281" t="s">
        <v>871</v>
      </c>
      <c r="G54" s="282">
        <v>85140000</v>
      </c>
      <c r="H54" s="281"/>
      <c r="I54" s="281" t="s">
        <v>846</v>
      </c>
      <c r="J54" s="281" t="s">
        <v>872</v>
      </c>
      <c r="K54" s="281" t="s">
        <v>890</v>
      </c>
      <c r="L54" s="283">
        <v>45600</v>
      </c>
      <c r="M54" s="324" t="s">
        <v>1144</v>
      </c>
      <c r="N54" s="340">
        <v>45965</v>
      </c>
      <c r="O54" s="284">
        <v>11175</v>
      </c>
      <c r="P54" s="284">
        <f t="shared" si="0"/>
        <v>2793.75</v>
      </c>
      <c r="Q54" s="284">
        <f t="shared" si="1"/>
        <v>13968.75</v>
      </c>
      <c r="R54" s="282" t="s">
        <v>848</v>
      </c>
      <c r="S54" s="281"/>
      <c r="T54" s="281"/>
      <c r="U54" s="281"/>
      <c r="V54" s="376"/>
      <c r="W54" s="377"/>
      <c r="X54" s="283"/>
      <c r="Y54" s="283"/>
    </row>
    <row r="55" spans="1:25" ht="33.75" x14ac:dyDescent="0.25">
      <c r="A55" s="275" t="s">
        <v>308</v>
      </c>
      <c r="B55" s="292" t="s">
        <v>263</v>
      </c>
      <c r="C55" s="275" t="s">
        <v>58</v>
      </c>
      <c r="D55" s="275" t="s">
        <v>58</v>
      </c>
      <c r="E55" s="292" t="s">
        <v>890</v>
      </c>
      <c r="F55" s="292" t="s">
        <v>1137</v>
      </c>
      <c r="G55" s="293" t="s">
        <v>1088</v>
      </c>
      <c r="H55" s="322" t="s">
        <v>890</v>
      </c>
      <c r="I55" s="281" t="s">
        <v>846</v>
      </c>
      <c r="J55" s="292" t="s">
        <v>1139</v>
      </c>
      <c r="K55" s="322" t="s">
        <v>890</v>
      </c>
      <c r="L55" s="277">
        <v>45420</v>
      </c>
      <c r="M55" s="293" t="s">
        <v>1145</v>
      </c>
      <c r="N55" s="337" t="s">
        <v>207</v>
      </c>
      <c r="O55" s="280"/>
      <c r="P55" s="280">
        <f t="shared" si="0"/>
        <v>0</v>
      </c>
      <c r="Q55" s="280">
        <f t="shared" si="1"/>
        <v>0</v>
      </c>
      <c r="R55" s="276"/>
      <c r="S55" s="275"/>
      <c r="T55" s="275"/>
      <c r="U55" s="275"/>
      <c r="V55" s="378" t="s">
        <v>1147</v>
      </c>
      <c r="W55" s="372"/>
      <c r="X55" s="277"/>
      <c r="Y55" s="277"/>
    </row>
    <row r="56" spans="1:25" ht="22.5" x14ac:dyDescent="0.25">
      <c r="A56" s="275" t="s">
        <v>309</v>
      </c>
      <c r="B56" s="292" t="s">
        <v>263</v>
      </c>
      <c r="C56" s="275" t="s">
        <v>58</v>
      </c>
      <c r="D56" s="275" t="s">
        <v>58</v>
      </c>
      <c r="E56" s="292" t="s">
        <v>890</v>
      </c>
      <c r="F56" s="275" t="s">
        <v>1136</v>
      </c>
      <c r="G56" s="293" t="s">
        <v>1142</v>
      </c>
      <c r="H56" s="322" t="s">
        <v>890</v>
      </c>
      <c r="I56" s="281" t="s">
        <v>846</v>
      </c>
      <c r="J56" s="275" t="s">
        <v>1138</v>
      </c>
      <c r="K56" s="322" t="s">
        <v>890</v>
      </c>
      <c r="L56" s="277">
        <v>45589</v>
      </c>
      <c r="M56" s="293" t="s">
        <v>1146</v>
      </c>
      <c r="N56" s="337" t="s">
        <v>207</v>
      </c>
      <c r="O56" s="280"/>
      <c r="P56" s="280">
        <f t="shared" si="0"/>
        <v>0</v>
      </c>
      <c r="Q56" s="280">
        <f t="shared" si="1"/>
        <v>0</v>
      </c>
      <c r="R56" s="276"/>
      <c r="S56" s="275"/>
      <c r="T56" s="275"/>
      <c r="U56" s="275"/>
      <c r="V56" s="378" t="s">
        <v>1147</v>
      </c>
      <c r="W56" s="372"/>
      <c r="X56" s="277"/>
      <c r="Y56" s="277"/>
    </row>
    <row r="57" spans="1:25" ht="33.75" x14ac:dyDescent="0.25">
      <c r="A57" s="275" t="s">
        <v>246</v>
      </c>
      <c r="B57" s="292" t="s">
        <v>263</v>
      </c>
      <c r="C57" s="275" t="s">
        <v>58</v>
      </c>
      <c r="D57" s="275" t="s">
        <v>58</v>
      </c>
      <c r="E57" s="292" t="s">
        <v>890</v>
      </c>
      <c r="F57" s="275" t="s">
        <v>1149</v>
      </c>
      <c r="G57" s="276"/>
      <c r="H57" s="292" t="s">
        <v>890</v>
      </c>
      <c r="I57" s="281" t="s">
        <v>846</v>
      </c>
      <c r="J57" s="275" t="s">
        <v>1151</v>
      </c>
      <c r="K57" s="322" t="s">
        <v>890</v>
      </c>
      <c r="L57" s="277">
        <v>45590</v>
      </c>
      <c r="M57" s="293" t="s">
        <v>1152</v>
      </c>
      <c r="N57" s="341">
        <f>L57+30</f>
        <v>45620</v>
      </c>
      <c r="O57" s="280">
        <v>13713</v>
      </c>
      <c r="P57" s="280">
        <f t="shared" si="0"/>
        <v>3428.25</v>
      </c>
      <c r="Q57" s="280">
        <f t="shared" si="1"/>
        <v>17141.25</v>
      </c>
      <c r="R57" s="276"/>
      <c r="S57" s="275"/>
      <c r="T57" s="275"/>
      <c r="U57" s="275"/>
      <c r="V57" s="371"/>
      <c r="W57" s="372"/>
      <c r="X57" s="277"/>
      <c r="Y57" s="277"/>
    </row>
    <row r="58" spans="1:25" ht="33.75" x14ac:dyDescent="0.25">
      <c r="A58" s="275" t="s">
        <v>310</v>
      </c>
      <c r="B58" s="275" t="s">
        <v>263</v>
      </c>
      <c r="C58" s="275" t="s">
        <v>58</v>
      </c>
      <c r="D58" s="275" t="s">
        <v>58</v>
      </c>
      <c r="E58" s="292" t="s">
        <v>890</v>
      </c>
      <c r="F58" s="275" t="s">
        <v>1154</v>
      </c>
      <c r="G58" s="276"/>
      <c r="H58" s="292" t="s">
        <v>890</v>
      </c>
      <c r="I58" s="281" t="s">
        <v>846</v>
      </c>
      <c r="J58" s="275" t="s">
        <v>1153</v>
      </c>
      <c r="K58" s="322" t="s">
        <v>890</v>
      </c>
      <c r="L58" s="277">
        <v>45622</v>
      </c>
      <c r="M58" s="293" t="s">
        <v>1155</v>
      </c>
      <c r="N58" s="292" t="s">
        <v>207</v>
      </c>
      <c r="O58" s="280"/>
      <c r="P58" s="280">
        <f t="shared" si="0"/>
        <v>0</v>
      </c>
      <c r="Q58" s="280">
        <f t="shared" si="1"/>
        <v>0</v>
      </c>
      <c r="R58" s="276"/>
      <c r="S58" s="275"/>
      <c r="T58" s="275"/>
      <c r="U58" s="275"/>
      <c r="V58" s="371"/>
      <c r="W58" s="372"/>
      <c r="X58" s="277"/>
      <c r="Y58" s="277"/>
    </row>
    <row r="59" spans="1:25" ht="22.5" x14ac:dyDescent="0.25">
      <c r="A59" s="275" t="s">
        <v>315</v>
      </c>
      <c r="B59" s="292" t="s">
        <v>263</v>
      </c>
      <c r="C59" s="275" t="s">
        <v>58</v>
      </c>
      <c r="D59" s="275" t="s">
        <v>58</v>
      </c>
      <c r="E59" s="292" t="s">
        <v>890</v>
      </c>
      <c r="F59" s="275" t="s">
        <v>1158</v>
      </c>
      <c r="G59" s="276"/>
      <c r="H59" s="292" t="s">
        <v>890</v>
      </c>
      <c r="I59" s="281" t="s">
        <v>846</v>
      </c>
      <c r="J59" s="275" t="s">
        <v>1138</v>
      </c>
      <c r="K59" s="292" t="s">
        <v>890</v>
      </c>
      <c r="L59" s="277">
        <v>45642</v>
      </c>
      <c r="M59" s="293" t="s">
        <v>1159</v>
      </c>
      <c r="N59" s="292" t="s">
        <v>207</v>
      </c>
      <c r="O59" s="280"/>
      <c r="P59" s="280">
        <f t="shared" si="0"/>
        <v>0</v>
      </c>
      <c r="Q59" s="280">
        <f t="shared" si="1"/>
        <v>0</v>
      </c>
      <c r="R59" s="276"/>
      <c r="S59" s="275"/>
      <c r="T59" s="275"/>
      <c r="U59" s="275"/>
      <c r="V59" s="371"/>
      <c r="W59" s="372"/>
      <c r="X59" s="277"/>
      <c r="Y59" s="277"/>
    </row>
    <row r="60" spans="1:25" ht="22.5" x14ac:dyDescent="0.25">
      <c r="A60" s="275" t="s">
        <v>323</v>
      </c>
      <c r="B60" s="275" t="s">
        <v>263</v>
      </c>
      <c r="C60" s="275" t="s">
        <v>58</v>
      </c>
      <c r="D60" s="275" t="s">
        <v>58</v>
      </c>
      <c r="E60" s="292" t="s">
        <v>1232</v>
      </c>
      <c r="F60" s="275" t="s">
        <v>1067</v>
      </c>
      <c r="G60" s="276" t="s">
        <v>1068</v>
      </c>
      <c r="H60" s="275"/>
      <c r="I60" s="281" t="s">
        <v>846</v>
      </c>
      <c r="J60" s="275" t="s">
        <v>893</v>
      </c>
      <c r="K60" s="275" t="s">
        <v>890</v>
      </c>
      <c r="L60" s="277">
        <v>45636</v>
      </c>
      <c r="M60" s="293" t="s">
        <v>1233</v>
      </c>
      <c r="N60" s="279">
        <f>L60+30</f>
        <v>45666</v>
      </c>
      <c r="O60" s="280">
        <v>10982</v>
      </c>
      <c r="P60" s="280">
        <f t="shared" si="0"/>
        <v>2745.5</v>
      </c>
      <c r="Q60" s="280">
        <f t="shared" si="1"/>
        <v>13727.5</v>
      </c>
      <c r="R60" s="276"/>
      <c r="S60" s="275"/>
      <c r="T60" s="275"/>
      <c r="U60" s="275"/>
      <c r="V60" s="371"/>
      <c r="W60" s="372"/>
      <c r="X60" s="277"/>
      <c r="Y60" s="277"/>
    </row>
    <row r="61" spans="1:25" x14ac:dyDescent="0.25">
      <c r="A61" s="275" t="s">
        <v>324</v>
      </c>
      <c r="B61" s="275" t="s">
        <v>263</v>
      </c>
      <c r="C61" s="275" t="s">
        <v>58</v>
      </c>
      <c r="D61" s="275" t="s">
        <v>58</v>
      </c>
      <c r="E61" s="292" t="s">
        <v>890</v>
      </c>
      <c r="F61" s="275"/>
      <c r="G61" s="276"/>
      <c r="H61" s="275"/>
      <c r="I61" s="281"/>
      <c r="J61" s="275"/>
      <c r="K61" s="275"/>
      <c r="L61" s="277"/>
      <c r="M61" s="276"/>
      <c r="N61" s="275"/>
      <c r="O61" s="280"/>
      <c r="P61" s="280">
        <f t="shared" si="0"/>
        <v>0</v>
      </c>
      <c r="Q61" s="280">
        <f t="shared" si="1"/>
        <v>0</v>
      </c>
      <c r="R61" s="276"/>
      <c r="S61" s="275"/>
      <c r="T61" s="275"/>
      <c r="U61" s="275"/>
      <c r="V61" s="371"/>
      <c r="W61" s="372"/>
      <c r="X61" s="277"/>
      <c r="Y61" s="277"/>
    </row>
    <row r="62" spans="1:25" x14ac:dyDescent="0.25">
      <c r="A62" s="275" t="s">
        <v>325</v>
      </c>
      <c r="B62" s="275"/>
      <c r="C62" s="275"/>
      <c r="D62" s="275"/>
      <c r="E62" s="275"/>
      <c r="F62" s="275"/>
      <c r="G62" s="276"/>
      <c r="H62" s="275"/>
      <c r="I62" s="281"/>
      <c r="J62" s="275"/>
      <c r="K62" s="275"/>
      <c r="L62" s="277"/>
      <c r="M62" s="276"/>
      <c r="N62" s="275"/>
      <c r="O62" s="280"/>
      <c r="P62" s="280">
        <f t="shared" si="0"/>
        <v>0</v>
      </c>
      <c r="Q62" s="280">
        <f t="shared" si="1"/>
        <v>0</v>
      </c>
      <c r="R62" s="276"/>
      <c r="S62" s="275"/>
      <c r="T62" s="275"/>
      <c r="U62" s="275"/>
      <c r="V62" s="371"/>
      <c r="W62" s="372"/>
      <c r="X62" s="277"/>
      <c r="Y62" s="277"/>
    </row>
    <row r="63" spans="1:25" x14ac:dyDescent="0.25">
      <c r="A63" s="275" t="s">
        <v>387</v>
      </c>
      <c r="B63" s="275"/>
      <c r="C63" s="275"/>
      <c r="D63" s="275"/>
      <c r="E63" s="275"/>
      <c r="F63" s="275"/>
      <c r="G63" s="276"/>
      <c r="H63" s="275"/>
      <c r="I63" s="281"/>
      <c r="J63" s="275"/>
      <c r="K63" s="275"/>
      <c r="L63" s="277"/>
      <c r="M63" s="276"/>
      <c r="N63" s="275"/>
      <c r="O63" s="280"/>
      <c r="P63" s="280">
        <f t="shared" si="0"/>
        <v>0</v>
      </c>
      <c r="Q63" s="280">
        <f t="shared" si="1"/>
        <v>0</v>
      </c>
      <c r="R63" s="276"/>
      <c r="S63" s="275"/>
      <c r="T63" s="275"/>
      <c r="U63" s="275"/>
      <c r="V63" s="371"/>
      <c r="W63" s="372"/>
      <c r="X63" s="277"/>
      <c r="Y63" s="277"/>
    </row>
    <row r="65" spans="5:22" x14ac:dyDescent="0.25">
      <c r="E65" s="381" t="s">
        <v>873</v>
      </c>
      <c r="F65" s="380"/>
      <c r="G65" s="380"/>
      <c r="H65" s="380"/>
      <c r="I65" s="380"/>
      <c r="J65" s="380"/>
      <c r="K65" s="380"/>
      <c r="L65" s="380"/>
      <c r="M65" s="380"/>
      <c r="N65" s="380"/>
      <c r="O65" s="380"/>
      <c r="P65" s="380"/>
      <c r="Q65" s="380"/>
      <c r="R65" s="380"/>
      <c r="S65" s="380"/>
      <c r="T65" s="380"/>
      <c r="U65" s="380"/>
      <c r="V65" s="380"/>
    </row>
    <row r="66" spans="5:22" ht="191.1" customHeight="1" x14ac:dyDescent="0.25">
      <c r="E66" s="379" t="s">
        <v>874</v>
      </c>
      <c r="F66" s="380"/>
      <c r="G66" s="380"/>
      <c r="H66" s="380"/>
      <c r="I66" s="380"/>
      <c r="J66" s="380"/>
      <c r="K66" s="380"/>
      <c r="L66" s="380"/>
      <c r="M66" s="380"/>
      <c r="N66" s="380"/>
      <c r="O66" s="380"/>
      <c r="P66" s="380"/>
      <c r="Q66" s="380"/>
      <c r="R66" s="380"/>
      <c r="S66" s="380"/>
      <c r="T66" s="380"/>
      <c r="U66" s="380"/>
      <c r="V66" s="380"/>
    </row>
    <row r="67" spans="5:22" ht="5.45" customHeight="1" x14ac:dyDescent="0.25"/>
  </sheetData>
  <autoFilter ref="A6:Z6">
    <filterColumn colId="21" showButton="0"/>
  </autoFilter>
  <mergeCells count="62">
    <mergeCell ref="E66:V66"/>
    <mergeCell ref="V52:W52"/>
    <mergeCell ref="V53:W53"/>
    <mergeCell ref="V54:W54"/>
    <mergeCell ref="V57:W57"/>
    <mergeCell ref="V58:W58"/>
    <mergeCell ref="V59:W59"/>
    <mergeCell ref="V60:W60"/>
    <mergeCell ref="V61:W61"/>
    <mergeCell ref="V62:W62"/>
    <mergeCell ref="V63:W63"/>
    <mergeCell ref="E65:V65"/>
    <mergeCell ref="V55:W55"/>
    <mergeCell ref="V56:W56"/>
    <mergeCell ref="V51:W51"/>
    <mergeCell ref="V40:W40"/>
    <mergeCell ref="V41:W41"/>
    <mergeCell ref="V42:W42"/>
    <mergeCell ref="V43:W43"/>
    <mergeCell ref="V44:W44"/>
    <mergeCell ref="V45:W45"/>
    <mergeCell ref="V46:W46"/>
    <mergeCell ref="V47:W47"/>
    <mergeCell ref="V48:W48"/>
    <mergeCell ref="V49:W49"/>
    <mergeCell ref="V50:W50"/>
    <mergeCell ref="V39:W39"/>
    <mergeCell ref="V28:W28"/>
    <mergeCell ref="V29:W29"/>
    <mergeCell ref="V30:W30"/>
    <mergeCell ref="V31:W31"/>
    <mergeCell ref="V32:W32"/>
    <mergeCell ref="V33:W33"/>
    <mergeCell ref="V34:W34"/>
    <mergeCell ref="V35:W35"/>
    <mergeCell ref="V36:W36"/>
    <mergeCell ref="V37:W37"/>
    <mergeCell ref="V38:W38"/>
    <mergeCell ref="V27:W27"/>
    <mergeCell ref="V16:W16"/>
    <mergeCell ref="V17:W17"/>
    <mergeCell ref="V18:W18"/>
    <mergeCell ref="V19:W19"/>
    <mergeCell ref="V20:W20"/>
    <mergeCell ref="V21:W21"/>
    <mergeCell ref="V22:W22"/>
    <mergeCell ref="V23:W23"/>
    <mergeCell ref="V24:W24"/>
    <mergeCell ref="V25:W25"/>
    <mergeCell ref="V26:W26"/>
    <mergeCell ref="V15:W15"/>
    <mergeCell ref="O1:Q3"/>
    <mergeCell ref="V5:W5"/>
    <mergeCell ref="V6:W6"/>
    <mergeCell ref="V7:W7"/>
    <mergeCell ref="V8:W8"/>
    <mergeCell ref="V9:W9"/>
    <mergeCell ref="V10:W10"/>
    <mergeCell ref="V11:W11"/>
    <mergeCell ref="V12:W12"/>
    <mergeCell ref="V13:W13"/>
    <mergeCell ref="V14:W14"/>
  </mergeCells>
  <phoneticPr fontId="113" type="noConversion"/>
  <dataValidations count="4">
    <dataValidation type="decimal" allowBlank="1" showInputMessage="1" showErrorMessage="1" error="Upisuje se broj bez točki, s razmakom između decimala_x000a_" sqref="O7:O27">
      <formula1>0</formula1>
      <formula2>2000000000</formula2>
    </dataValidation>
    <dataValidation type="decimal" allowBlank="1" showInputMessage="1" showErrorMessage="1" sqref="O28:O63">
      <formula1>0</formula1>
      <formula2>2000000000</formula2>
    </dataValidation>
    <dataValidation type="date" allowBlank="1" showInputMessage="1" showErrorMessage="1" sqref="N38 L7:L63">
      <formula1>36526</formula1>
      <formula2>73415</formula2>
    </dataValidation>
    <dataValidation type="list" allowBlank="1" showInputMessage="1" showErrorMessage="1" sqref="R30:R47 R50:R63">
      <formula1>$H$4:$H$5</formula1>
    </dataValidation>
  </dataValidations>
  <pageMargins left="0.78740157480314998" right="0.78740157480314998" top="0.78740157480314998" bottom="1.4261850393700799" header="0.78740157480314998" footer="0.78740157480314998"/>
  <pageSetup paperSize="9" orientation="portrait" horizontalDpi="300" verticalDpi="300" r:id="rId1"/>
  <headerFooter alignWithMargins="0">
    <oddFooter>&amp;L&amp;"Arial,Bold"&amp;8 Datum izvještaja: 15.02.2023 08:47 &amp;R&amp;"Arial,Bold"&amp;8Stranica &amp;P od &amp;N</oddFooter>
  </headerFooter>
  <ignoredErrors>
    <ignoredError sqref="G1" twoDigitTextYear="1"/>
  </ignoredErrors>
  <extLst>
    <ext xmlns:x14="http://schemas.microsoft.com/office/spreadsheetml/2009/9/main" uri="{CCE6A557-97BC-4b89-ADB6-D9C93CAAB3DF}">
      <x14:dataValidations xmlns:xm="http://schemas.microsoft.com/office/excel/2006/main" count="9">
        <x14:dataValidation type="list" allowBlank="1" showInputMessage="1" showErrorMessage="1">
          <x14:formula1>
            <xm:f>PODACI!$E$4:$E$53</xm:f>
          </x14:formula1>
          <xm:sqref>J7:J28 J30:J47 J50:J63</xm:sqref>
        </x14:dataValidation>
        <x14:dataValidation type="list" allowBlank="1" showInputMessage="1" showErrorMessage="1">
          <x14:formula1>
            <xm:f>PODACI!$J$4:$J$6</xm:f>
          </x14:formula1>
          <xm:sqref>C7:D63</xm:sqref>
        </x14:dataValidation>
        <x14:dataValidation type="list" allowBlank="1" showInputMessage="1" showErrorMessage="1">
          <x14:formula1>
            <xm:f>PODACI!$I$4:$I$5</xm:f>
          </x14:formula1>
          <xm:sqref>R7:R28</xm:sqref>
        </x14:dataValidation>
        <x14:dataValidation type="list" allowBlank="1" showInputMessage="1" showErrorMessage="1">
          <x14:formula1>
            <xm:f>PODACI!$C$4:$C$12</xm:f>
          </x14:formula1>
          <xm:sqref>I7:I63</xm:sqref>
        </x14:dataValidation>
        <x14:dataValidation type="list" allowBlank="1" showInputMessage="1" showErrorMessage="1">
          <x14:formula1>
            <xm:f>PODACI!$B$4:$B$7</xm:f>
          </x14:formula1>
          <xm:sqref>B7:B27 B30:B47 B50:B63</xm:sqref>
        </x14:dataValidation>
        <x14:dataValidation type="list" allowBlank="1" showInputMessage="1" showErrorMessage="1">
          <x14:formula1>
            <xm:f>PODACI!$B$4:$B$6</xm:f>
          </x14:formula1>
          <xm:sqref>B28</xm:sqref>
        </x14:dataValidation>
        <x14:dataValidation type="list" allowBlank="1" showInputMessage="1" showErrorMessage="1">
          <x14:formula1>
            <xm:f>'[REGISTAR UGOVORA 03.07.2024.xlsx]PODACI'!#REF!</xm:f>
          </x14:formula1>
          <xm:sqref>J29 R29 B29</xm:sqref>
        </x14:dataValidation>
        <x14:dataValidation type="list" allowBlank="1" showInputMessage="1" showErrorMessage="1">
          <x14:formula1>
            <xm:f>'[REGISTAR UGOVORA 09.09.2024.xlsx]PODACI'!#REF!</xm:f>
          </x14:formula1>
          <xm:sqref>B48:B49 J48:J49 R48:R49</xm:sqref>
        </x14:dataValidation>
        <x14:dataValidation type="list" allowBlank="1" showInputMessage="1" showErrorMessage="1">
          <x14:formula1>
            <xm:f>PODACI!$G$4:$G$93</xm:f>
          </x14:formula1>
          <xm:sqref>F7:F63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C000"/>
    <pageSetUpPr fitToPage="1"/>
  </sheetPr>
  <dimension ref="A1:Y67"/>
  <sheetViews>
    <sheetView showGridLines="0" workbookViewId="0">
      <pane xSplit="6" ySplit="6" topLeftCell="G7" activePane="bottomRight" state="frozen"/>
      <selection pane="topRight" activeCell="G1" sqref="G1"/>
      <selection pane="bottomLeft" activeCell="A7" sqref="A7"/>
      <selection pane="bottomRight" activeCell="I15" sqref="I15"/>
    </sheetView>
  </sheetViews>
  <sheetFormatPr defaultRowHeight="15" x14ac:dyDescent="0.25"/>
  <cols>
    <col min="1" max="1" width="3.140625" style="265" bestFit="1" customWidth="1"/>
    <col min="2" max="2" width="3" style="265" customWidth="1"/>
    <col min="3" max="3" width="8.42578125" style="265" customWidth="1"/>
    <col min="4" max="5" width="8.85546875" style="265" customWidth="1"/>
    <col min="6" max="9" width="11.28515625" style="265" customWidth="1"/>
    <col min="10" max="10" width="11.28515625" style="291" customWidth="1"/>
    <col min="11" max="18" width="11.28515625" style="265" customWidth="1"/>
    <col min="19" max="19" width="9.42578125" style="265" customWidth="1"/>
    <col min="20" max="20" width="10.28515625" style="265" customWidth="1"/>
    <col min="21" max="23" width="6.7109375" style="265" customWidth="1"/>
    <col min="24" max="25" width="8.42578125" style="265" customWidth="1"/>
    <col min="26" max="26" width="5" style="265" customWidth="1"/>
    <col min="27" max="16384" width="9.140625" style="265"/>
  </cols>
  <sheetData>
    <row r="1" spans="1:25" ht="15" customHeight="1" x14ac:dyDescent="0.25">
      <c r="A1" s="264"/>
      <c r="B1" s="264"/>
      <c r="C1" s="264"/>
      <c r="D1" s="264"/>
      <c r="E1" s="264"/>
      <c r="F1" s="343" t="s">
        <v>729</v>
      </c>
      <c r="G1" s="344" t="s">
        <v>1161</v>
      </c>
      <c r="H1" s="266"/>
      <c r="I1" s="266"/>
      <c r="J1" s="289"/>
      <c r="K1" s="267"/>
      <c r="L1" s="267"/>
      <c r="M1" s="267"/>
      <c r="N1" s="268"/>
      <c r="O1" s="375" t="s">
        <v>731</v>
      </c>
      <c r="P1" s="375"/>
      <c r="Q1" s="375"/>
      <c r="R1" s="269"/>
      <c r="S1" s="269"/>
      <c r="T1" s="269"/>
      <c r="U1" s="269"/>
      <c r="V1" s="269"/>
    </row>
    <row r="2" spans="1:25" ht="18.75" x14ac:dyDescent="0.25">
      <c r="A2" s="264"/>
      <c r="B2" s="264"/>
      <c r="C2" s="264"/>
      <c r="D2" s="264"/>
      <c r="E2" s="264"/>
      <c r="F2" s="270" t="s">
        <v>1013</v>
      </c>
      <c r="G2" s="264"/>
      <c r="H2" s="266"/>
      <c r="I2" s="266"/>
      <c r="J2" s="289"/>
      <c r="K2" s="267"/>
      <c r="L2" s="267"/>
      <c r="M2" s="267"/>
      <c r="N2" s="271"/>
      <c r="O2" s="375"/>
      <c r="P2" s="375"/>
      <c r="Q2" s="375"/>
    </row>
    <row r="3" spans="1:25" ht="21" x14ac:dyDescent="0.25">
      <c r="A3" s="264"/>
      <c r="B3" s="264"/>
      <c r="C3" s="264"/>
      <c r="D3" s="264"/>
      <c r="E3" s="264"/>
      <c r="F3" s="272" t="s">
        <v>1160</v>
      </c>
      <c r="G3" s="264"/>
      <c r="H3" s="266"/>
      <c r="I3" s="266"/>
      <c r="J3" s="290"/>
      <c r="K3" s="267"/>
      <c r="L3" s="267"/>
      <c r="M3" s="267"/>
      <c r="N3" s="271"/>
      <c r="O3" s="375"/>
      <c r="P3" s="375"/>
      <c r="Q3" s="375"/>
    </row>
    <row r="5" spans="1:25" x14ac:dyDescent="0.25">
      <c r="A5" s="273"/>
      <c r="B5" s="273"/>
      <c r="C5" s="273"/>
      <c r="D5" s="273"/>
      <c r="E5" s="273" t="s">
        <v>10</v>
      </c>
      <c r="F5" s="273" t="s">
        <v>11</v>
      </c>
      <c r="G5" s="273" t="s">
        <v>12</v>
      </c>
      <c r="H5" s="273" t="s">
        <v>13</v>
      </c>
      <c r="I5" s="273" t="s">
        <v>182</v>
      </c>
      <c r="J5" s="274" t="s">
        <v>204</v>
      </c>
      <c r="K5" s="273" t="s">
        <v>211</v>
      </c>
      <c r="L5" s="273" t="s">
        <v>212</v>
      </c>
      <c r="M5" s="273" t="s">
        <v>213</v>
      </c>
      <c r="N5" s="273" t="s">
        <v>298</v>
      </c>
      <c r="O5" s="273" t="s">
        <v>299</v>
      </c>
      <c r="P5" s="273" t="s">
        <v>300</v>
      </c>
      <c r="Q5" s="273" t="s">
        <v>214</v>
      </c>
      <c r="R5" s="273" t="s">
        <v>215</v>
      </c>
      <c r="S5" s="273" t="s">
        <v>216</v>
      </c>
      <c r="T5" s="273" t="s">
        <v>217</v>
      </c>
      <c r="U5" s="273" t="s">
        <v>218</v>
      </c>
      <c r="V5" s="373" t="s">
        <v>219</v>
      </c>
      <c r="W5" s="374"/>
      <c r="X5" s="273" t="s">
        <v>827</v>
      </c>
      <c r="Y5" s="273" t="s">
        <v>827</v>
      </c>
    </row>
    <row r="6" spans="1:25" ht="78.75" x14ac:dyDescent="0.25">
      <c r="A6" s="274" t="s">
        <v>895</v>
      </c>
      <c r="B6" s="273" t="s">
        <v>875</v>
      </c>
      <c r="C6" s="273" t="s">
        <v>253</v>
      </c>
      <c r="D6" s="273" t="s">
        <v>254</v>
      </c>
      <c r="E6" s="273" t="s">
        <v>828</v>
      </c>
      <c r="F6" s="273" t="s">
        <v>829</v>
      </c>
      <c r="G6" s="273" t="s">
        <v>830</v>
      </c>
      <c r="H6" s="273" t="s">
        <v>831</v>
      </c>
      <c r="I6" s="273" t="s">
        <v>832</v>
      </c>
      <c r="J6" s="274" t="s">
        <v>833</v>
      </c>
      <c r="K6" s="273" t="s">
        <v>834</v>
      </c>
      <c r="L6" s="273" t="s">
        <v>248</v>
      </c>
      <c r="M6" s="273" t="s">
        <v>835</v>
      </c>
      <c r="N6" s="273" t="s">
        <v>836</v>
      </c>
      <c r="O6" s="273" t="s">
        <v>837</v>
      </c>
      <c r="P6" s="273" t="s">
        <v>838</v>
      </c>
      <c r="Q6" s="273" t="s">
        <v>839</v>
      </c>
      <c r="R6" s="273" t="s">
        <v>840</v>
      </c>
      <c r="S6" s="273" t="s">
        <v>841</v>
      </c>
      <c r="T6" s="273" t="s">
        <v>842</v>
      </c>
      <c r="U6" s="273" t="s">
        <v>843</v>
      </c>
      <c r="V6" s="373" t="s">
        <v>2</v>
      </c>
      <c r="W6" s="374"/>
      <c r="X6" s="273" t="s">
        <v>844</v>
      </c>
      <c r="Y6" s="273" t="s">
        <v>845</v>
      </c>
    </row>
    <row r="7" spans="1:25" ht="22.5" x14ac:dyDescent="0.25">
      <c r="A7" s="275" t="s">
        <v>10</v>
      </c>
      <c r="B7" s="275" t="s">
        <v>263</v>
      </c>
      <c r="C7" s="275" t="s">
        <v>58</v>
      </c>
      <c r="D7" s="275" t="s">
        <v>58</v>
      </c>
      <c r="E7" s="292" t="s">
        <v>890</v>
      </c>
      <c r="F7" s="275" t="s">
        <v>140</v>
      </c>
      <c r="G7" s="345" t="s">
        <v>890</v>
      </c>
      <c r="H7" s="292"/>
      <c r="I7" s="275" t="s">
        <v>846</v>
      </c>
      <c r="J7" s="275" t="s">
        <v>429</v>
      </c>
      <c r="K7" s="292" t="s">
        <v>890</v>
      </c>
      <c r="L7" s="277">
        <v>45658</v>
      </c>
      <c r="M7" s="293" t="s">
        <v>1162</v>
      </c>
      <c r="N7" s="278">
        <v>46022</v>
      </c>
      <c r="O7" s="280">
        <v>2256</v>
      </c>
      <c r="P7" s="280">
        <f>O7*0.25</f>
        <v>564</v>
      </c>
      <c r="Q7" s="280">
        <v>2190</v>
      </c>
      <c r="R7" s="276" t="s">
        <v>848</v>
      </c>
      <c r="S7" s="279"/>
      <c r="T7" s="275"/>
      <c r="U7" s="275"/>
      <c r="V7" s="371"/>
      <c r="W7" s="372"/>
      <c r="X7" s="277"/>
      <c r="Y7" s="277"/>
    </row>
    <row r="8" spans="1:25" ht="22.5" x14ac:dyDescent="0.25">
      <c r="A8" s="275" t="s">
        <v>11</v>
      </c>
      <c r="B8" s="275" t="s">
        <v>263</v>
      </c>
      <c r="C8" s="275" t="s">
        <v>58</v>
      </c>
      <c r="D8" s="275" t="s">
        <v>58</v>
      </c>
      <c r="E8" s="292" t="s">
        <v>890</v>
      </c>
      <c r="F8" s="275" t="s">
        <v>1206</v>
      </c>
      <c r="G8" s="293" t="s">
        <v>890</v>
      </c>
      <c r="H8" s="292"/>
      <c r="I8" s="275" t="s">
        <v>846</v>
      </c>
      <c r="J8" s="275" t="s">
        <v>429</v>
      </c>
      <c r="K8" s="292" t="s">
        <v>890</v>
      </c>
      <c r="L8" s="277">
        <v>45658</v>
      </c>
      <c r="M8" s="293" t="s">
        <v>898</v>
      </c>
      <c r="N8" s="278">
        <v>46022</v>
      </c>
      <c r="O8" s="280">
        <v>1233</v>
      </c>
      <c r="P8" s="280">
        <f t="shared" ref="P8:P63" si="0">O8*0.25</f>
        <v>308.25</v>
      </c>
      <c r="Q8" s="280">
        <f t="shared" ref="Q8:Q63" si="1">O8+P8</f>
        <v>1541.25</v>
      </c>
      <c r="R8" s="276" t="s">
        <v>848</v>
      </c>
      <c r="S8" s="279"/>
      <c r="T8" s="275"/>
      <c r="U8" s="275"/>
      <c r="V8" s="371"/>
      <c r="W8" s="372"/>
      <c r="X8" s="277"/>
      <c r="Y8" s="277"/>
    </row>
    <row r="9" spans="1:25" s="285" customFormat="1" ht="22.5" x14ac:dyDescent="0.2">
      <c r="A9" s="281" t="s">
        <v>12</v>
      </c>
      <c r="B9" s="281" t="s">
        <v>263</v>
      </c>
      <c r="C9" s="281" t="s">
        <v>58</v>
      </c>
      <c r="D9" s="281" t="s">
        <v>58</v>
      </c>
      <c r="E9" s="346" t="s">
        <v>1207</v>
      </c>
      <c r="F9" s="281" t="s">
        <v>4</v>
      </c>
      <c r="G9" s="282">
        <v>30121000</v>
      </c>
      <c r="H9" s="322"/>
      <c r="I9" s="281" t="s">
        <v>846</v>
      </c>
      <c r="J9" s="281" t="s">
        <v>747</v>
      </c>
      <c r="K9" s="322" t="s">
        <v>890</v>
      </c>
      <c r="L9" s="283">
        <v>45693</v>
      </c>
      <c r="M9" s="324" t="s">
        <v>1163</v>
      </c>
      <c r="N9" s="286">
        <v>46058</v>
      </c>
      <c r="O9" s="284">
        <v>3666.63</v>
      </c>
      <c r="P9" s="284">
        <f t="shared" si="0"/>
        <v>916.65750000000003</v>
      </c>
      <c r="Q9" s="284">
        <f t="shared" si="1"/>
        <v>4583.2875000000004</v>
      </c>
      <c r="R9" s="282" t="s">
        <v>848</v>
      </c>
      <c r="S9" s="325"/>
      <c r="T9" s="281"/>
      <c r="U9" s="281"/>
      <c r="V9" s="376"/>
      <c r="W9" s="377"/>
      <c r="X9" s="283"/>
      <c r="Y9" s="283"/>
    </row>
    <row r="10" spans="1:25" s="285" customFormat="1" ht="22.5" x14ac:dyDescent="0.25">
      <c r="A10" s="281" t="s">
        <v>13</v>
      </c>
      <c r="B10" s="281" t="s">
        <v>263</v>
      </c>
      <c r="C10" s="281" t="s">
        <v>58</v>
      </c>
      <c r="D10" s="281" t="s">
        <v>58</v>
      </c>
      <c r="E10" s="322"/>
      <c r="F10" s="322" t="s">
        <v>288</v>
      </c>
      <c r="G10" s="282"/>
      <c r="H10" s="281"/>
      <c r="I10" s="281" t="s">
        <v>846</v>
      </c>
      <c r="J10" s="281" t="s">
        <v>445</v>
      </c>
      <c r="K10" s="322" t="s">
        <v>890</v>
      </c>
      <c r="L10" s="283">
        <v>45689</v>
      </c>
      <c r="M10" s="324" t="s">
        <v>1164</v>
      </c>
      <c r="N10" s="286">
        <v>46419</v>
      </c>
      <c r="O10" s="284">
        <v>0</v>
      </c>
      <c r="P10" s="284">
        <f t="shared" si="0"/>
        <v>0</v>
      </c>
      <c r="Q10" s="284">
        <f t="shared" si="1"/>
        <v>0</v>
      </c>
      <c r="R10" s="282" t="s">
        <v>848</v>
      </c>
      <c r="S10" s="325"/>
      <c r="T10" s="281"/>
      <c r="U10" s="281"/>
      <c r="V10" s="376"/>
      <c r="W10" s="377"/>
      <c r="X10" s="283"/>
      <c r="Y10" s="283"/>
    </row>
    <row r="11" spans="1:25" s="285" customFormat="1" ht="22.5" x14ac:dyDescent="0.2">
      <c r="A11" s="281" t="s">
        <v>182</v>
      </c>
      <c r="B11" s="281" t="s">
        <v>263</v>
      </c>
      <c r="C11" s="281" t="s">
        <v>58</v>
      </c>
      <c r="D11" s="281" t="s">
        <v>58</v>
      </c>
      <c r="E11" s="348" t="s">
        <v>1210</v>
      </c>
      <c r="F11" s="281" t="s">
        <v>130</v>
      </c>
      <c r="G11" s="282">
        <v>22800000</v>
      </c>
      <c r="H11" s="281"/>
      <c r="I11" s="281" t="s">
        <v>846</v>
      </c>
      <c r="J11" s="281" t="s">
        <v>747</v>
      </c>
      <c r="K11" s="322" t="s">
        <v>890</v>
      </c>
      <c r="L11" s="283">
        <v>45731</v>
      </c>
      <c r="M11" s="324" t="s">
        <v>1165</v>
      </c>
      <c r="N11" s="286">
        <v>46096</v>
      </c>
      <c r="O11" s="284">
        <v>2221.69</v>
      </c>
      <c r="P11" s="284">
        <f t="shared" si="0"/>
        <v>555.42250000000001</v>
      </c>
      <c r="Q11" s="284">
        <f t="shared" si="1"/>
        <v>2777.1125000000002</v>
      </c>
      <c r="R11" s="282" t="s">
        <v>848</v>
      </c>
      <c r="S11" s="325"/>
      <c r="T11" s="281"/>
      <c r="U11" s="281"/>
      <c r="V11" s="376"/>
      <c r="W11" s="377"/>
      <c r="X11" s="283"/>
      <c r="Y11" s="283"/>
    </row>
    <row r="12" spans="1:25" s="285" customFormat="1" ht="22.5" x14ac:dyDescent="0.25">
      <c r="A12" s="281" t="s">
        <v>204</v>
      </c>
      <c r="B12" s="281" t="s">
        <v>263</v>
      </c>
      <c r="C12" s="281" t="s">
        <v>58</v>
      </c>
      <c r="D12" s="281" t="s">
        <v>58</v>
      </c>
      <c r="E12" s="347" t="s">
        <v>1211</v>
      </c>
      <c r="F12" s="281" t="s">
        <v>326</v>
      </c>
      <c r="G12" s="282">
        <v>30190000</v>
      </c>
      <c r="H12" s="281"/>
      <c r="I12" s="281" t="s">
        <v>846</v>
      </c>
      <c r="J12" s="281" t="s">
        <v>747</v>
      </c>
      <c r="K12" s="322" t="s">
        <v>890</v>
      </c>
      <c r="L12" s="283">
        <v>45731</v>
      </c>
      <c r="M12" s="324" t="s">
        <v>1166</v>
      </c>
      <c r="N12" s="286">
        <v>46096</v>
      </c>
      <c r="O12" s="284">
        <v>2087.1</v>
      </c>
      <c r="P12" s="284">
        <f t="shared" si="0"/>
        <v>521.77499999999998</v>
      </c>
      <c r="Q12" s="284">
        <f t="shared" si="1"/>
        <v>2608.875</v>
      </c>
      <c r="R12" s="282" t="s">
        <v>848</v>
      </c>
      <c r="S12" s="325"/>
      <c r="T12" s="281"/>
      <c r="U12" s="281"/>
      <c r="V12" s="376"/>
      <c r="W12" s="377"/>
      <c r="X12" s="283"/>
      <c r="Y12" s="283"/>
    </row>
    <row r="13" spans="1:25" s="285" customFormat="1" ht="22.5" x14ac:dyDescent="0.25">
      <c r="A13" s="281" t="s">
        <v>211</v>
      </c>
      <c r="B13" s="281" t="s">
        <v>263</v>
      </c>
      <c r="C13" s="281" t="s">
        <v>58</v>
      </c>
      <c r="D13" s="281" t="s">
        <v>58</v>
      </c>
      <c r="E13" s="347" t="s">
        <v>1212</v>
      </c>
      <c r="F13" s="281" t="s">
        <v>433</v>
      </c>
      <c r="G13" s="282">
        <v>44612100</v>
      </c>
      <c r="H13" s="281"/>
      <c r="I13" s="281" t="s">
        <v>846</v>
      </c>
      <c r="J13" s="281" t="s">
        <v>743</v>
      </c>
      <c r="K13" s="322" t="s">
        <v>890</v>
      </c>
      <c r="L13" s="283">
        <v>45731</v>
      </c>
      <c r="M13" s="324" t="s">
        <v>1167</v>
      </c>
      <c r="N13" s="286">
        <v>46096</v>
      </c>
      <c r="O13" s="284">
        <v>2011.5</v>
      </c>
      <c r="P13" s="284">
        <f t="shared" si="0"/>
        <v>502.875</v>
      </c>
      <c r="Q13" s="284">
        <f t="shared" si="1"/>
        <v>2514.375</v>
      </c>
      <c r="R13" s="282" t="s">
        <v>848</v>
      </c>
      <c r="S13" s="325"/>
      <c r="T13" s="281"/>
      <c r="U13" s="281"/>
      <c r="V13" s="376"/>
      <c r="W13" s="377"/>
      <c r="X13" s="283"/>
      <c r="Y13" s="283"/>
    </row>
    <row r="14" spans="1:25" s="285" customFormat="1" ht="33.75" x14ac:dyDescent="0.25">
      <c r="A14" s="281" t="s">
        <v>212</v>
      </c>
      <c r="B14" s="275" t="s">
        <v>263</v>
      </c>
      <c r="C14" s="275" t="s">
        <v>58</v>
      </c>
      <c r="D14" s="275" t="s">
        <v>58</v>
      </c>
      <c r="E14" s="292"/>
      <c r="F14" s="281" t="s">
        <v>1213</v>
      </c>
      <c r="G14" s="276" t="s">
        <v>1214</v>
      </c>
      <c r="H14" s="281"/>
      <c r="I14" s="281" t="s">
        <v>846</v>
      </c>
      <c r="J14" s="281" t="s">
        <v>1215</v>
      </c>
      <c r="K14" s="322" t="s">
        <v>890</v>
      </c>
      <c r="L14" s="283">
        <v>45727</v>
      </c>
      <c r="M14" s="324" t="s">
        <v>1168</v>
      </c>
      <c r="N14" s="286">
        <v>46457</v>
      </c>
      <c r="O14" s="284">
        <v>2598.7199999999998</v>
      </c>
      <c r="P14" s="284">
        <f t="shared" si="0"/>
        <v>649.67999999999995</v>
      </c>
      <c r="Q14" s="284">
        <f t="shared" si="1"/>
        <v>3248.3999999999996</v>
      </c>
      <c r="R14" s="282" t="s">
        <v>848</v>
      </c>
      <c r="S14" s="325"/>
      <c r="T14" s="281"/>
      <c r="U14" s="281"/>
      <c r="V14" s="376"/>
      <c r="W14" s="377"/>
      <c r="X14" s="283"/>
      <c r="Y14" s="283"/>
    </row>
    <row r="15" spans="1:25" s="285" customFormat="1" ht="22.5" x14ac:dyDescent="0.25">
      <c r="A15" s="281" t="s">
        <v>213</v>
      </c>
      <c r="B15" s="281" t="s">
        <v>263</v>
      </c>
      <c r="C15" s="281" t="s">
        <v>58</v>
      </c>
      <c r="D15" s="281" t="s">
        <v>58</v>
      </c>
      <c r="E15" s="347" t="s">
        <v>1217</v>
      </c>
      <c r="F15" s="281" t="s">
        <v>654</v>
      </c>
      <c r="G15" s="282">
        <v>15500000</v>
      </c>
      <c r="H15" s="281"/>
      <c r="I15" s="281" t="s">
        <v>846</v>
      </c>
      <c r="J15" s="281" t="s">
        <v>847</v>
      </c>
      <c r="K15" s="322" t="s">
        <v>890</v>
      </c>
      <c r="L15" s="283">
        <v>45743</v>
      </c>
      <c r="M15" s="324" t="s">
        <v>1169</v>
      </c>
      <c r="N15" s="286">
        <v>46108</v>
      </c>
      <c r="O15" s="284">
        <v>9397.5499999999993</v>
      </c>
      <c r="P15" s="284">
        <f t="shared" si="0"/>
        <v>2349.3874999999998</v>
      </c>
      <c r="Q15" s="284">
        <f t="shared" si="1"/>
        <v>11746.9375</v>
      </c>
      <c r="R15" s="282" t="s">
        <v>848</v>
      </c>
      <c r="S15" s="325"/>
      <c r="T15" s="281"/>
      <c r="U15" s="281"/>
      <c r="V15" s="376"/>
      <c r="W15" s="377"/>
      <c r="X15" s="283"/>
      <c r="Y15" s="283"/>
    </row>
    <row r="16" spans="1:25" s="285" customFormat="1" ht="22.5" x14ac:dyDescent="0.25">
      <c r="A16" s="281" t="s">
        <v>298</v>
      </c>
      <c r="B16" s="281" t="s">
        <v>263</v>
      </c>
      <c r="C16" s="281" t="s">
        <v>58</v>
      </c>
      <c r="D16" s="281" t="s">
        <v>58</v>
      </c>
      <c r="E16" s="322" t="s">
        <v>1257</v>
      </c>
      <c r="F16" s="281"/>
      <c r="G16" s="282"/>
      <c r="H16" s="281"/>
      <c r="I16" s="281" t="s">
        <v>846</v>
      </c>
      <c r="J16" s="281"/>
      <c r="K16" s="322" t="s">
        <v>890</v>
      </c>
      <c r="L16" s="283">
        <v>45770</v>
      </c>
      <c r="M16" s="324" t="s">
        <v>1170</v>
      </c>
      <c r="N16" s="286"/>
      <c r="O16" s="284"/>
      <c r="P16" s="284">
        <f t="shared" si="0"/>
        <v>0</v>
      </c>
      <c r="Q16" s="284">
        <f t="shared" si="1"/>
        <v>0</v>
      </c>
      <c r="R16" s="282" t="s">
        <v>848</v>
      </c>
      <c r="S16" s="281"/>
      <c r="T16" s="281"/>
      <c r="U16" s="281"/>
      <c r="V16" s="376"/>
      <c r="W16" s="377"/>
      <c r="X16" s="283"/>
      <c r="Y16" s="283"/>
    </row>
    <row r="17" spans="1:25" s="357" customFormat="1" ht="33.75" x14ac:dyDescent="0.25">
      <c r="A17" s="349" t="s">
        <v>299</v>
      </c>
      <c r="B17" s="349" t="s">
        <v>263</v>
      </c>
      <c r="C17" s="349" t="s">
        <v>58</v>
      </c>
      <c r="D17" s="349" t="s">
        <v>58</v>
      </c>
      <c r="E17" s="350" t="s">
        <v>1218</v>
      </c>
      <c r="F17" s="349" t="s">
        <v>99</v>
      </c>
      <c r="G17" s="351">
        <v>15400000</v>
      </c>
      <c r="H17" s="349"/>
      <c r="I17" s="349" t="s">
        <v>846</v>
      </c>
      <c r="J17" s="349" t="s">
        <v>850</v>
      </c>
      <c r="K17" s="352" t="s">
        <v>890</v>
      </c>
      <c r="L17" s="353">
        <v>45772</v>
      </c>
      <c r="M17" s="354" t="s">
        <v>1171</v>
      </c>
      <c r="N17" s="355">
        <v>46137</v>
      </c>
      <c r="O17" s="356">
        <v>3443.5</v>
      </c>
      <c r="P17" s="356">
        <f t="shared" si="0"/>
        <v>860.875</v>
      </c>
      <c r="Q17" s="356">
        <f t="shared" si="1"/>
        <v>4304.375</v>
      </c>
      <c r="R17" s="351" t="s">
        <v>848</v>
      </c>
      <c r="S17" s="349"/>
      <c r="T17" s="349"/>
      <c r="U17" s="349"/>
      <c r="V17" s="383"/>
      <c r="W17" s="384"/>
      <c r="X17" s="353"/>
      <c r="Y17" s="353"/>
    </row>
    <row r="18" spans="1:25" s="285" customFormat="1" ht="33.75" x14ac:dyDescent="0.25">
      <c r="A18" s="358" t="s">
        <v>300</v>
      </c>
      <c r="B18" s="358" t="s">
        <v>263</v>
      </c>
      <c r="C18" s="358" t="s">
        <v>58</v>
      </c>
      <c r="D18" s="358" t="s">
        <v>58</v>
      </c>
      <c r="E18" s="359" t="s">
        <v>1219</v>
      </c>
      <c r="F18" s="358" t="s">
        <v>64</v>
      </c>
      <c r="G18" s="360">
        <v>3142500</v>
      </c>
      <c r="H18" s="358"/>
      <c r="I18" s="358" t="s">
        <v>846</v>
      </c>
      <c r="J18" s="358" t="s">
        <v>850</v>
      </c>
      <c r="K18" s="361" t="s">
        <v>890</v>
      </c>
      <c r="L18" s="362">
        <v>45772</v>
      </c>
      <c r="M18" s="363" t="s">
        <v>1172</v>
      </c>
      <c r="N18" s="364">
        <v>46137</v>
      </c>
      <c r="O18" s="365">
        <v>3381.2</v>
      </c>
      <c r="P18" s="365">
        <f t="shared" si="0"/>
        <v>845.3</v>
      </c>
      <c r="Q18" s="365">
        <f t="shared" si="1"/>
        <v>4226.5</v>
      </c>
      <c r="R18" s="360" t="s">
        <v>848</v>
      </c>
      <c r="S18" s="358"/>
      <c r="T18" s="358"/>
      <c r="U18" s="358"/>
      <c r="V18" s="385"/>
      <c r="W18" s="386"/>
      <c r="X18" s="362"/>
      <c r="Y18" s="362"/>
    </row>
    <row r="19" spans="1:25" s="285" customFormat="1" ht="22.5" x14ac:dyDescent="0.25">
      <c r="A19" s="281" t="s">
        <v>214</v>
      </c>
      <c r="B19" s="281" t="s">
        <v>263</v>
      </c>
      <c r="C19" s="281" t="s">
        <v>58</v>
      </c>
      <c r="D19" s="281" t="s">
        <v>58</v>
      </c>
      <c r="E19" s="347" t="s">
        <v>1220</v>
      </c>
      <c r="F19" s="281" t="s">
        <v>695</v>
      </c>
      <c r="G19" s="282">
        <v>15510000</v>
      </c>
      <c r="H19" s="281"/>
      <c r="I19" s="281" t="s">
        <v>846</v>
      </c>
      <c r="J19" s="281" t="s">
        <v>847</v>
      </c>
      <c r="K19" s="322" t="s">
        <v>890</v>
      </c>
      <c r="L19" s="283">
        <v>45772</v>
      </c>
      <c r="M19" s="324" t="s">
        <v>1173</v>
      </c>
      <c r="N19" s="286">
        <v>46137</v>
      </c>
      <c r="O19" s="284">
        <v>9316</v>
      </c>
      <c r="P19" s="284">
        <f t="shared" si="0"/>
        <v>2329</v>
      </c>
      <c r="Q19" s="284">
        <f t="shared" si="1"/>
        <v>11645</v>
      </c>
      <c r="R19" s="282" t="s">
        <v>848</v>
      </c>
      <c r="S19" s="281"/>
      <c r="T19" s="281"/>
      <c r="U19" s="281"/>
      <c r="V19" s="376"/>
      <c r="W19" s="377"/>
      <c r="X19" s="283"/>
      <c r="Y19" s="283"/>
    </row>
    <row r="20" spans="1:25" ht="45" x14ac:dyDescent="0.25">
      <c r="A20" s="281" t="s">
        <v>215</v>
      </c>
      <c r="B20" s="275" t="s">
        <v>209</v>
      </c>
      <c r="C20" s="275" t="s">
        <v>58</v>
      </c>
      <c r="D20" s="275" t="s">
        <v>58</v>
      </c>
      <c r="E20" s="322"/>
      <c r="F20" s="281" t="s">
        <v>645</v>
      </c>
      <c r="G20" s="282" t="s">
        <v>911</v>
      </c>
      <c r="H20" s="281"/>
      <c r="I20" s="281" t="s">
        <v>846</v>
      </c>
      <c r="J20" s="281" t="s">
        <v>1215</v>
      </c>
      <c r="K20" s="322" t="s">
        <v>890</v>
      </c>
      <c r="L20" s="283">
        <v>45730</v>
      </c>
      <c r="M20" s="324" t="s">
        <v>1221</v>
      </c>
      <c r="N20" s="278">
        <v>46449</v>
      </c>
      <c r="O20" s="280">
        <v>7626.24</v>
      </c>
      <c r="P20" s="280">
        <f t="shared" si="0"/>
        <v>1906.56</v>
      </c>
      <c r="Q20" s="280">
        <f t="shared" si="1"/>
        <v>9532.7999999999993</v>
      </c>
      <c r="R20" s="276" t="s">
        <v>848</v>
      </c>
      <c r="S20" s="275"/>
      <c r="T20" s="275"/>
      <c r="U20" s="275"/>
      <c r="V20" s="371"/>
      <c r="W20" s="372"/>
      <c r="X20" s="277"/>
      <c r="Y20" s="277"/>
    </row>
    <row r="21" spans="1:25" ht="33.75" x14ac:dyDescent="0.25">
      <c r="A21" s="275" t="s">
        <v>216</v>
      </c>
      <c r="B21" s="275" t="s">
        <v>263</v>
      </c>
      <c r="C21" s="275" t="s">
        <v>58</v>
      </c>
      <c r="D21" s="275" t="s">
        <v>58</v>
      </c>
      <c r="E21" s="292"/>
      <c r="F21" s="275" t="s">
        <v>1222</v>
      </c>
      <c r="G21" s="276"/>
      <c r="H21" s="275"/>
      <c r="I21" s="281" t="s">
        <v>846</v>
      </c>
      <c r="J21" s="275" t="s">
        <v>893</v>
      </c>
      <c r="K21" s="292" t="s">
        <v>890</v>
      </c>
      <c r="L21" s="277">
        <v>45689</v>
      </c>
      <c r="M21" s="293" t="s">
        <v>1174</v>
      </c>
      <c r="N21" s="278">
        <v>46054</v>
      </c>
      <c r="O21" s="280"/>
      <c r="P21" s="280">
        <f t="shared" si="0"/>
        <v>0</v>
      </c>
      <c r="Q21" s="280">
        <f t="shared" si="1"/>
        <v>0</v>
      </c>
      <c r="R21" s="276" t="s">
        <v>848</v>
      </c>
      <c r="S21" s="275"/>
      <c r="T21" s="275"/>
      <c r="U21" s="275"/>
      <c r="V21" s="371"/>
      <c r="W21" s="372"/>
      <c r="X21" s="277"/>
      <c r="Y21" s="277"/>
    </row>
    <row r="22" spans="1:25" ht="33.75" x14ac:dyDescent="0.25">
      <c r="A22" s="275" t="s">
        <v>217</v>
      </c>
      <c r="B22" s="275" t="s">
        <v>263</v>
      </c>
      <c r="C22" s="275" t="s">
        <v>58</v>
      </c>
      <c r="D22" s="275" t="s">
        <v>58</v>
      </c>
      <c r="E22" s="292"/>
      <c r="F22" s="275" t="s">
        <v>14</v>
      </c>
      <c r="G22" s="276">
        <v>15110000</v>
      </c>
      <c r="H22" s="275"/>
      <c r="I22" s="281" t="s">
        <v>876</v>
      </c>
      <c r="J22" s="275" t="s">
        <v>864</v>
      </c>
      <c r="K22" s="292" t="s">
        <v>890</v>
      </c>
      <c r="L22" s="277">
        <v>45791</v>
      </c>
      <c r="M22" s="293" t="s">
        <v>1223</v>
      </c>
      <c r="N22" s="278">
        <v>46156</v>
      </c>
      <c r="O22" s="280">
        <v>35892</v>
      </c>
      <c r="P22" s="280">
        <f t="shared" si="0"/>
        <v>8973</v>
      </c>
      <c r="Q22" s="280">
        <f t="shared" si="1"/>
        <v>44865</v>
      </c>
      <c r="R22" s="293" t="s">
        <v>848</v>
      </c>
      <c r="S22" s="275"/>
      <c r="T22" s="275"/>
      <c r="U22" s="275"/>
      <c r="V22" s="371"/>
      <c r="W22" s="372"/>
      <c r="X22" s="277"/>
      <c r="Y22" s="277"/>
    </row>
    <row r="23" spans="1:25" s="285" customFormat="1" ht="33.75" x14ac:dyDescent="0.25">
      <c r="A23" s="281" t="s">
        <v>218</v>
      </c>
      <c r="B23" s="275" t="s">
        <v>263</v>
      </c>
      <c r="C23" s="275" t="s">
        <v>58</v>
      </c>
      <c r="D23" s="275" t="s">
        <v>58</v>
      </c>
      <c r="E23" s="322"/>
      <c r="F23" s="281" t="s">
        <v>1067</v>
      </c>
      <c r="G23" s="276" t="s">
        <v>1068</v>
      </c>
      <c r="H23" s="281"/>
      <c r="I23" s="281" t="s">
        <v>846</v>
      </c>
      <c r="J23" s="281" t="s">
        <v>893</v>
      </c>
      <c r="K23" s="322" t="s">
        <v>890</v>
      </c>
      <c r="L23" s="283">
        <v>45784</v>
      </c>
      <c r="M23" s="324" t="s">
        <v>1175</v>
      </c>
      <c r="N23" s="286">
        <v>45845</v>
      </c>
      <c r="O23" s="284">
        <v>24924</v>
      </c>
      <c r="P23" s="284">
        <f t="shared" si="0"/>
        <v>6231</v>
      </c>
      <c r="Q23" s="284">
        <f t="shared" si="1"/>
        <v>31155</v>
      </c>
      <c r="R23" s="282" t="s">
        <v>848</v>
      </c>
      <c r="S23" s="281"/>
      <c r="T23" s="281"/>
      <c r="U23" s="281"/>
      <c r="V23" s="376"/>
      <c r="W23" s="377"/>
      <c r="X23" s="283"/>
      <c r="Y23" s="283"/>
    </row>
    <row r="24" spans="1:25" ht="45" x14ac:dyDescent="0.25">
      <c r="A24" s="275" t="s">
        <v>219</v>
      </c>
      <c r="B24" s="275" t="s">
        <v>263</v>
      </c>
      <c r="C24" s="275" t="s">
        <v>58</v>
      </c>
      <c r="D24" s="275" t="s">
        <v>58</v>
      </c>
      <c r="E24" s="322"/>
      <c r="F24" s="281" t="s">
        <v>636</v>
      </c>
      <c r="G24" s="323" t="s">
        <v>911</v>
      </c>
      <c r="H24" s="281"/>
      <c r="I24" s="281" t="s">
        <v>846</v>
      </c>
      <c r="J24" s="281" t="s">
        <v>863</v>
      </c>
      <c r="K24" s="322" t="s">
        <v>890</v>
      </c>
      <c r="L24" s="283">
        <v>45772</v>
      </c>
      <c r="M24" s="324" t="s">
        <v>1176</v>
      </c>
      <c r="N24" s="286">
        <v>46137</v>
      </c>
      <c r="O24" s="284">
        <v>4103.76</v>
      </c>
      <c r="P24" s="280">
        <f t="shared" si="0"/>
        <v>1025.94</v>
      </c>
      <c r="Q24" s="280">
        <f t="shared" si="1"/>
        <v>5129.7000000000007</v>
      </c>
      <c r="R24" s="276" t="s">
        <v>848</v>
      </c>
      <c r="S24" s="275"/>
      <c r="T24" s="275"/>
      <c r="U24" s="275"/>
      <c r="V24" s="371"/>
      <c r="W24" s="372"/>
      <c r="X24" s="277"/>
      <c r="Y24" s="277"/>
    </row>
    <row r="25" spans="1:25" ht="33.75" x14ac:dyDescent="0.25">
      <c r="A25" s="275" t="s">
        <v>220</v>
      </c>
      <c r="B25" s="275" t="s">
        <v>263</v>
      </c>
      <c r="C25" s="275" t="s">
        <v>58</v>
      </c>
      <c r="D25" s="275" t="s">
        <v>58</v>
      </c>
      <c r="E25" s="322"/>
      <c r="F25" s="322" t="s">
        <v>1224</v>
      </c>
      <c r="G25" s="322" t="s">
        <v>1225</v>
      </c>
      <c r="H25" s="281"/>
      <c r="I25" s="281" t="s">
        <v>846</v>
      </c>
      <c r="J25" s="281" t="s">
        <v>893</v>
      </c>
      <c r="K25" s="322" t="s">
        <v>890</v>
      </c>
      <c r="L25" s="283">
        <v>45694</v>
      </c>
      <c r="M25" s="324" t="s">
        <v>1177</v>
      </c>
      <c r="N25" s="286">
        <v>45722</v>
      </c>
      <c r="O25" s="284">
        <v>2589</v>
      </c>
      <c r="P25" s="280">
        <f t="shared" si="0"/>
        <v>647.25</v>
      </c>
      <c r="Q25" s="280">
        <f t="shared" si="1"/>
        <v>3236.25</v>
      </c>
      <c r="R25" s="276" t="s">
        <v>848</v>
      </c>
      <c r="S25" s="275"/>
      <c r="T25" s="275"/>
      <c r="U25" s="275"/>
      <c r="V25" s="371"/>
      <c r="W25" s="372"/>
      <c r="X25" s="277"/>
      <c r="Y25" s="277"/>
    </row>
    <row r="26" spans="1:25" ht="33.75" x14ac:dyDescent="0.25">
      <c r="A26" s="281" t="s">
        <v>221</v>
      </c>
      <c r="B26" s="281" t="s">
        <v>263</v>
      </c>
      <c r="C26" s="281" t="s">
        <v>58</v>
      </c>
      <c r="D26" s="281" t="s">
        <v>58</v>
      </c>
      <c r="E26" s="347" t="s">
        <v>1227</v>
      </c>
      <c r="F26" s="281" t="s">
        <v>48</v>
      </c>
      <c r="G26" s="282">
        <v>3221000</v>
      </c>
      <c r="H26" s="281"/>
      <c r="I26" s="281" t="s">
        <v>846</v>
      </c>
      <c r="J26" s="281" t="s">
        <v>850</v>
      </c>
      <c r="K26" s="322" t="s">
        <v>890</v>
      </c>
      <c r="L26" s="283">
        <v>45839</v>
      </c>
      <c r="M26" s="324" t="s">
        <v>1178</v>
      </c>
      <c r="N26" s="286">
        <v>46204</v>
      </c>
      <c r="O26" s="284">
        <v>10436.1</v>
      </c>
      <c r="P26" s="284">
        <f t="shared" si="0"/>
        <v>2609.0250000000001</v>
      </c>
      <c r="Q26" s="284">
        <f t="shared" si="1"/>
        <v>13045.125</v>
      </c>
      <c r="R26" s="282" t="s">
        <v>848</v>
      </c>
      <c r="S26" s="275"/>
      <c r="T26" s="275"/>
      <c r="U26" s="275"/>
      <c r="V26" s="371"/>
      <c r="W26" s="372"/>
      <c r="X26" s="277"/>
      <c r="Y26" s="277"/>
    </row>
    <row r="27" spans="1:25" ht="33.75" x14ac:dyDescent="0.25">
      <c r="A27" s="281" t="s">
        <v>222</v>
      </c>
      <c r="B27" s="281" t="s">
        <v>263</v>
      </c>
      <c r="C27" s="281" t="s">
        <v>58</v>
      </c>
      <c r="D27" s="281" t="s">
        <v>58</v>
      </c>
      <c r="E27" s="347" t="s">
        <v>1226</v>
      </c>
      <c r="F27" s="281" t="s">
        <v>47</v>
      </c>
      <c r="G27" s="282">
        <v>3222000</v>
      </c>
      <c r="H27" s="281"/>
      <c r="I27" s="281" t="s">
        <v>846</v>
      </c>
      <c r="J27" s="281" t="s">
        <v>850</v>
      </c>
      <c r="K27" s="322" t="s">
        <v>890</v>
      </c>
      <c r="L27" s="283">
        <v>45839</v>
      </c>
      <c r="M27" s="324" t="s">
        <v>1229</v>
      </c>
      <c r="N27" s="286">
        <v>46204</v>
      </c>
      <c r="O27" s="284">
        <v>8648.5300000000007</v>
      </c>
      <c r="P27" s="284">
        <f t="shared" si="0"/>
        <v>2162.1325000000002</v>
      </c>
      <c r="Q27" s="284">
        <f t="shared" si="1"/>
        <v>10810.6625</v>
      </c>
      <c r="R27" s="282" t="s">
        <v>848</v>
      </c>
      <c r="S27" s="278"/>
      <c r="T27" s="275"/>
      <c r="U27" s="275"/>
      <c r="V27" s="371"/>
      <c r="W27" s="372"/>
      <c r="X27" s="277"/>
      <c r="Y27" s="277"/>
    </row>
    <row r="28" spans="1:25" ht="33.75" x14ac:dyDescent="0.25">
      <c r="A28" s="281" t="s">
        <v>223</v>
      </c>
      <c r="B28" s="281" t="s">
        <v>263</v>
      </c>
      <c r="C28" s="281" t="s">
        <v>58</v>
      </c>
      <c r="D28" s="281" t="s">
        <v>58</v>
      </c>
      <c r="E28" s="281"/>
      <c r="F28" s="281" t="s">
        <v>22</v>
      </c>
      <c r="G28" s="282"/>
      <c r="H28" s="281"/>
      <c r="I28" s="281" t="s">
        <v>846</v>
      </c>
      <c r="J28" s="281" t="s">
        <v>893</v>
      </c>
      <c r="K28" s="281" t="s">
        <v>890</v>
      </c>
      <c r="L28" s="283">
        <v>45839</v>
      </c>
      <c r="M28" s="324" t="s">
        <v>1179</v>
      </c>
      <c r="N28" s="286">
        <v>46204</v>
      </c>
      <c r="O28" s="284">
        <v>1615</v>
      </c>
      <c r="P28" s="284">
        <f t="shared" si="0"/>
        <v>403.75</v>
      </c>
      <c r="Q28" s="284">
        <f t="shared" si="1"/>
        <v>2018.75</v>
      </c>
      <c r="R28" s="282" t="s">
        <v>848</v>
      </c>
      <c r="S28" s="279"/>
      <c r="T28" s="275"/>
      <c r="U28" s="275"/>
      <c r="V28" s="371"/>
      <c r="W28" s="372"/>
      <c r="X28" s="277"/>
      <c r="Y28" s="277"/>
    </row>
    <row r="29" spans="1:25" s="285" customFormat="1" ht="22.5" x14ac:dyDescent="0.25">
      <c r="A29" s="281" t="s">
        <v>224</v>
      </c>
      <c r="B29" s="281" t="s">
        <v>263</v>
      </c>
      <c r="C29" s="281" t="s">
        <v>58</v>
      </c>
      <c r="D29" s="281" t="s">
        <v>58</v>
      </c>
      <c r="E29" s="347" t="s">
        <v>1228</v>
      </c>
      <c r="F29" s="322" t="s">
        <v>415</v>
      </c>
      <c r="G29" s="324">
        <v>33751000</v>
      </c>
      <c r="H29" s="322"/>
      <c r="I29" s="281" t="s">
        <v>846</v>
      </c>
      <c r="J29" s="322" t="s">
        <v>778</v>
      </c>
      <c r="K29" s="322" t="s">
        <v>890</v>
      </c>
      <c r="L29" s="366">
        <v>45839</v>
      </c>
      <c r="M29" s="332" t="s">
        <v>1180</v>
      </c>
      <c r="N29" s="327">
        <v>46204</v>
      </c>
      <c r="O29" s="367">
        <v>1088.04</v>
      </c>
      <c r="P29" s="367">
        <f t="shared" si="0"/>
        <v>272.01</v>
      </c>
      <c r="Q29" s="367">
        <f t="shared" si="1"/>
        <v>1360.05</v>
      </c>
      <c r="R29" s="324" t="s">
        <v>848</v>
      </c>
      <c r="S29" s="325"/>
      <c r="T29" s="281"/>
      <c r="U29" s="281"/>
      <c r="V29" s="376"/>
      <c r="W29" s="377"/>
      <c r="X29" s="283"/>
      <c r="Y29" s="283"/>
    </row>
    <row r="30" spans="1:25" s="285" customFormat="1" ht="45" x14ac:dyDescent="0.25">
      <c r="A30" s="281" t="s">
        <v>225</v>
      </c>
      <c r="B30" s="275" t="s">
        <v>209</v>
      </c>
      <c r="C30" s="275" t="s">
        <v>621</v>
      </c>
      <c r="D30" s="275" t="s">
        <v>58</v>
      </c>
      <c r="E30" s="322" t="s">
        <v>1230</v>
      </c>
      <c r="F30" s="281" t="s">
        <v>1083</v>
      </c>
      <c r="G30" s="324">
        <v>9100000</v>
      </c>
      <c r="H30" s="322"/>
      <c r="I30" s="281" t="s">
        <v>876</v>
      </c>
      <c r="J30" s="281" t="s">
        <v>861</v>
      </c>
      <c r="K30" s="322" t="s">
        <v>890</v>
      </c>
      <c r="L30" s="283">
        <v>45839</v>
      </c>
      <c r="M30" s="324" t="s">
        <v>1231</v>
      </c>
      <c r="N30" s="286">
        <v>46203</v>
      </c>
      <c r="O30" s="284">
        <v>5782.21</v>
      </c>
      <c r="P30" s="284">
        <f t="shared" si="0"/>
        <v>1445.5525</v>
      </c>
      <c r="Q30" s="284">
        <f t="shared" si="1"/>
        <v>7227.7624999999998</v>
      </c>
      <c r="R30" s="282" t="s">
        <v>848</v>
      </c>
      <c r="S30" s="325"/>
      <c r="T30" s="281"/>
      <c r="U30" s="281"/>
      <c r="V30" s="376"/>
      <c r="W30" s="377"/>
      <c r="X30" s="283"/>
      <c r="Y30" s="283"/>
    </row>
    <row r="31" spans="1:25" s="285" customFormat="1" ht="67.5" x14ac:dyDescent="0.25">
      <c r="A31" s="281" t="s">
        <v>226</v>
      </c>
      <c r="B31" s="281" t="s">
        <v>263</v>
      </c>
      <c r="C31" s="281" t="s">
        <v>58</v>
      </c>
      <c r="D31" s="281" t="s">
        <v>58</v>
      </c>
      <c r="E31" s="322" t="s">
        <v>1237</v>
      </c>
      <c r="F31" s="281" t="s">
        <v>701</v>
      </c>
      <c r="G31" s="282">
        <v>33600000</v>
      </c>
      <c r="H31" s="322"/>
      <c r="I31" s="281" t="s">
        <v>846</v>
      </c>
      <c r="J31" s="281" t="s">
        <v>854</v>
      </c>
      <c r="K31" s="322" t="s">
        <v>890</v>
      </c>
      <c r="L31" s="283">
        <v>45858</v>
      </c>
      <c r="M31" s="324" t="s">
        <v>1235</v>
      </c>
      <c r="N31" s="286">
        <v>46223</v>
      </c>
      <c r="O31" s="284">
        <v>6368.22</v>
      </c>
      <c r="P31" s="284">
        <f t="shared" si="0"/>
        <v>1592.0550000000001</v>
      </c>
      <c r="Q31" s="284">
        <f t="shared" si="1"/>
        <v>7960.2750000000005</v>
      </c>
      <c r="R31" s="282" t="s">
        <v>848</v>
      </c>
      <c r="S31" s="325"/>
      <c r="T31" s="281"/>
      <c r="U31" s="281"/>
      <c r="V31" s="376"/>
      <c r="W31" s="377"/>
      <c r="X31" s="283"/>
      <c r="Y31" s="283"/>
    </row>
    <row r="32" spans="1:25" s="285" customFormat="1" ht="22.5" x14ac:dyDescent="0.25">
      <c r="A32" s="281" t="s">
        <v>227</v>
      </c>
      <c r="B32" s="281" t="s">
        <v>263</v>
      </c>
      <c r="C32" s="281" t="s">
        <v>58</v>
      </c>
      <c r="D32" s="281" t="s">
        <v>58</v>
      </c>
      <c r="E32" s="322" t="s">
        <v>1241</v>
      </c>
      <c r="F32" s="281" t="s">
        <v>463</v>
      </c>
      <c r="G32" s="282">
        <v>15220000</v>
      </c>
      <c r="H32" s="322"/>
      <c r="I32" s="281" t="s">
        <v>846</v>
      </c>
      <c r="J32" s="281" t="s">
        <v>853</v>
      </c>
      <c r="K32" s="281" t="s">
        <v>890</v>
      </c>
      <c r="L32" s="283">
        <v>45858</v>
      </c>
      <c r="M32" s="324" t="s">
        <v>1181</v>
      </c>
      <c r="N32" s="286">
        <v>46223</v>
      </c>
      <c r="O32" s="284">
        <v>4863.75</v>
      </c>
      <c r="P32" s="284">
        <f t="shared" si="0"/>
        <v>1215.9375</v>
      </c>
      <c r="Q32" s="284">
        <f t="shared" si="1"/>
        <v>6079.6875</v>
      </c>
      <c r="R32" s="282" t="s">
        <v>848</v>
      </c>
      <c r="S32" s="281"/>
      <c r="T32" s="281"/>
      <c r="U32" s="281"/>
      <c r="V32" s="376"/>
      <c r="W32" s="377"/>
      <c r="X32" s="283"/>
      <c r="Y32" s="283"/>
    </row>
    <row r="33" spans="1:25" s="285" customFormat="1" ht="33.75" x14ac:dyDescent="0.25">
      <c r="A33" s="281" t="s">
        <v>228</v>
      </c>
      <c r="B33" s="281" t="s">
        <v>263</v>
      </c>
      <c r="C33" s="281" t="s">
        <v>58</v>
      </c>
      <c r="D33" s="281" t="s">
        <v>58</v>
      </c>
      <c r="E33" s="322" t="s">
        <v>1242</v>
      </c>
      <c r="F33" s="281" t="s">
        <v>62</v>
      </c>
      <c r="G33" s="282">
        <v>15100000</v>
      </c>
      <c r="H33" s="322"/>
      <c r="I33" s="281" t="s">
        <v>846</v>
      </c>
      <c r="J33" s="281" t="s">
        <v>850</v>
      </c>
      <c r="K33" s="322" t="s">
        <v>890</v>
      </c>
      <c r="L33" s="283">
        <v>45858</v>
      </c>
      <c r="M33" s="324" t="s">
        <v>1182</v>
      </c>
      <c r="N33" s="286">
        <v>46223</v>
      </c>
      <c r="O33" s="284">
        <v>9312.44</v>
      </c>
      <c r="P33" s="284">
        <f t="shared" si="0"/>
        <v>2328.11</v>
      </c>
      <c r="Q33" s="284">
        <f t="shared" si="1"/>
        <v>11640.550000000001</v>
      </c>
      <c r="R33" s="282" t="s">
        <v>848</v>
      </c>
      <c r="S33" s="281"/>
      <c r="T33" s="281"/>
      <c r="U33" s="281"/>
      <c r="V33" s="376"/>
      <c r="W33" s="377"/>
      <c r="X33" s="283"/>
      <c r="Y33" s="283"/>
    </row>
    <row r="34" spans="1:25" s="285" customFormat="1" ht="22.5" x14ac:dyDescent="0.25">
      <c r="A34" s="281" t="s">
        <v>229</v>
      </c>
      <c r="B34" s="281" t="s">
        <v>263</v>
      </c>
      <c r="C34" s="281" t="s">
        <v>58</v>
      </c>
      <c r="D34" s="281" t="s">
        <v>58</v>
      </c>
      <c r="E34" s="281"/>
      <c r="F34" s="281" t="s">
        <v>291</v>
      </c>
      <c r="G34" s="282"/>
      <c r="H34" s="322"/>
      <c r="I34" s="281" t="s">
        <v>846</v>
      </c>
      <c r="J34" s="281" t="s">
        <v>853</v>
      </c>
      <c r="K34" s="322" t="s">
        <v>890</v>
      </c>
      <c r="L34" s="283">
        <v>45858</v>
      </c>
      <c r="M34" s="324" t="s">
        <v>1183</v>
      </c>
      <c r="N34" s="286">
        <v>46223</v>
      </c>
      <c r="O34" s="284">
        <v>2987.38</v>
      </c>
      <c r="P34" s="284">
        <f t="shared" si="0"/>
        <v>746.84500000000003</v>
      </c>
      <c r="Q34" s="284">
        <f t="shared" si="1"/>
        <v>3734.2250000000004</v>
      </c>
      <c r="R34" s="282" t="s">
        <v>848</v>
      </c>
      <c r="S34" s="281"/>
      <c r="T34" s="281"/>
      <c r="U34" s="281"/>
      <c r="V34" s="376"/>
      <c r="W34" s="377"/>
      <c r="X34" s="283"/>
      <c r="Y34" s="283"/>
    </row>
    <row r="35" spans="1:25" s="285" customFormat="1" ht="33.75" x14ac:dyDescent="0.25">
      <c r="A35" s="281" t="s">
        <v>230</v>
      </c>
      <c r="B35" s="281" t="s">
        <v>263</v>
      </c>
      <c r="C35" s="281" t="s">
        <v>58</v>
      </c>
      <c r="D35" s="281" t="s">
        <v>58</v>
      </c>
      <c r="E35" s="322" t="s">
        <v>1244</v>
      </c>
      <c r="F35" s="281" t="s">
        <v>69</v>
      </c>
      <c r="G35" s="282">
        <v>15</v>
      </c>
      <c r="H35" s="322"/>
      <c r="I35" s="281" t="s">
        <v>846</v>
      </c>
      <c r="J35" s="281" t="s">
        <v>850</v>
      </c>
      <c r="K35" s="322" t="s">
        <v>890</v>
      </c>
      <c r="L35" s="283">
        <v>45858</v>
      </c>
      <c r="M35" s="324" t="s">
        <v>1184</v>
      </c>
      <c r="N35" s="286">
        <v>46223</v>
      </c>
      <c r="O35" s="284">
        <v>9191.94</v>
      </c>
      <c r="P35" s="284">
        <f t="shared" si="0"/>
        <v>2297.9850000000001</v>
      </c>
      <c r="Q35" s="284">
        <f t="shared" si="1"/>
        <v>11489.925000000001</v>
      </c>
      <c r="R35" s="282" t="s">
        <v>848</v>
      </c>
      <c r="S35" s="281"/>
      <c r="T35" s="281"/>
      <c r="U35" s="281"/>
      <c r="V35" s="376"/>
      <c r="W35" s="377"/>
      <c r="X35" s="283"/>
      <c r="Y35" s="283"/>
    </row>
    <row r="36" spans="1:25" s="285" customFormat="1" ht="33.75" x14ac:dyDescent="0.25">
      <c r="A36" s="281" t="s">
        <v>231</v>
      </c>
      <c r="B36" s="281" t="s">
        <v>263</v>
      </c>
      <c r="C36" s="281" t="s">
        <v>58</v>
      </c>
      <c r="D36" s="281" t="s">
        <v>58</v>
      </c>
      <c r="E36" s="322" t="s">
        <v>1243</v>
      </c>
      <c r="F36" s="281" t="s">
        <v>486</v>
      </c>
      <c r="G36" s="282">
        <v>15330000</v>
      </c>
      <c r="H36" s="322"/>
      <c r="I36" s="281" t="s">
        <v>846</v>
      </c>
      <c r="J36" s="281" t="s">
        <v>850</v>
      </c>
      <c r="K36" s="322" t="s">
        <v>890</v>
      </c>
      <c r="L36" s="283">
        <v>45858</v>
      </c>
      <c r="M36" s="332" t="s">
        <v>1185</v>
      </c>
      <c r="N36" s="286">
        <v>46223</v>
      </c>
      <c r="O36" s="284">
        <v>4093.06</v>
      </c>
      <c r="P36" s="284">
        <f t="shared" si="0"/>
        <v>1023.265</v>
      </c>
      <c r="Q36" s="284">
        <f t="shared" si="1"/>
        <v>5116.3249999999998</v>
      </c>
      <c r="R36" s="282" t="s">
        <v>848</v>
      </c>
      <c r="S36" s="281"/>
      <c r="T36" s="281"/>
      <c r="U36" s="281"/>
      <c r="V36" s="376"/>
      <c r="W36" s="377"/>
      <c r="X36" s="283"/>
      <c r="Y36" s="283"/>
    </row>
    <row r="37" spans="1:25" s="285" customFormat="1" ht="33.75" x14ac:dyDescent="0.25">
      <c r="A37" s="281" t="s">
        <v>232</v>
      </c>
      <c r="B37" s="281" t="s">
        <v>263</v>
      </c>
      <c r="C37" s="281" t="s">
        <v>58</v>
      </c>
      <c r="D37" s="281" t="s">
        <v>58</v>
      </c>
      <c r="E37" s="322" t="s">
        <v>1240</v>
      </c>
      <c r="F37" s="281" t="s">
        <v>1110</v>
      </c>
      <c r="G37" s="282">
        <v>15812200</v>
      </c>
      <c r="H37" s="322"/>
      <c r="I37" s="281" t="s">
        <v>846</v>
      </c>
      <c r="J37" s="281" t="s">
        <v>852</v>
      </c>
      <c r="K37" s="322" t="s">
        <v>890</v>
      </c>
      <c r="L37" s="283">
        <v>45858</v>
      </c>
      <c r="M37" s="324" t="s">
        <v>1186</v>
      </c>
      <c r="N37" s="286">
        <v>46223</v>
      </c>
      <c r="O37" s="284">
        <v>2955</v>
      </c>
      <c r="P37" s="284">
        <f t="shared" si="0"/>
        <v>738.75</v>
      </c>
      <c r="Q37" s="284">
        <f t="shared" si="1"/>
        <v>3693.75</v>
      </c>
      <c r="R37" s="282" t="s">
        <v>848</v>
      </c>
      <c r="S37" s="281"/>
      <c r="T37" s="281"/>
      <c r="U37" s="281"/>
      <c r="V37" s="376"/>
      <c r="W37" s="377"/>
      <c r="X37" s="283"/>
      <c r="Y37" s="283"/>
    </row>
    <row r="38" spans="1:25" s="285" customFormat="1" ht="33.75" x14ac:dyDescent="0.25">
      <c r="A38" s="281" t="s">
        <v>233</v>
      </c>
      <c r="B38" s="281" t="s">
        <v>263</v>
      </c>
      <c r="C38" s="281" t="s">
        <v>58</v>
      </c>
      <c r="D38" s="281" t="s">
        <v>58</v>
      </c>
      <c r="E38" s="281"/>
      <c r="F38" s="281" t="s">
        <v>101</v>
      </c>
      <c r="G38" s="282"/>
      <c r="H38" s="322"/>
      <c r="I38" s="281" t="s">
        <v>846</v>
      </c>
      <c r="J38" s="281" t="s">
        <v>850</v>
      </c>
      <c r="K38" s="322" t="s">
        <v>890</v>
      </c>
      <c r="L38" s="283">
        <v>45858</v>
      </c>
      <c r="M38" s="332" t="s">
        <v>1187</v>
      </c>
      <c r="N38" s="286">
        <v>46223</v>
      </c>
      <c r="O38" s="284">
        <v>1577.77</v>
      </c>
      <c r="P38" s="284">
        <f t="shared" si="0"/>
        <v>394.4425</v>
      </c>
      <c r="Q38" s="284">
        <f t="shared" si="1"/>
        <v>1972.2125000000001</v>
      </c>
      <c r="R38" s="282" t="s">
        <v>848</v>
      </c>
      <c r="S38" s="322"/>
      <c r="T38" s="281"/>
      <c r="U38" s="281"/>
      <c r="V38" s="376"/>
      <c r="W38" s="377"/>
      <c r="X38" s="283"/>
      <c r="Y38" s="283"/>
    </row>
    <row r="39" spans="1:25" s="285" customFormat="1" ht="33.75" x14ac:dyDescent="0.25">
      <c r="A39" s="281" t="s">
        <v>234</v>
      </c>
      <c r="B39" s="281" t="s">
        <v>263</v>
      </c>
      <c r="C39" s="281" t="s">
        <v>58</v>
      </c>
      <c r="D39" s="281" t="s">
        <v>58</v>
      </c>
      <c r="E39" s="322" t="s">
        <v>1238</v>
      </c>
      <c r="F39" s="281" t="s">
        <v>98</v>
      </c>
      <c r="G39" s="282">
        <v>33750000</v>
      </c>
      <c r="H39" s="322"/>
      <c r="I39" s="281" t="s">
        <v>846</v>
      </c>
      <c r="J39" s="281" t="s">
        <v>854</v>
      </c>
      <c r="K39" s="322" t="s">
        <v>890</v>
      </c>
      <c r="L39" s="283">
        <v>45858</v>
      </c>
      <c r="M39" s="324" t="s">
        <v>1188</v>
      </c>
      <c r="N39" s="286">
        <v>46223</v>
      </c>
      <c r="O39" s="284">
        <v>3455.05</v>
      </c>
      <c r="P39" s="284">
        <f t="shared" si="0"/>
        <v>863.76250000000005</v>
      </c>
      <c r="Q39" s="284">
        <f t="shared" si="1"/>
        <v>4318.8125</v>
      </c>
      <c r="R39" s="282" t="s">
        <v>848</v>
      </c>
      <c r="S39" s="281"/>
      <c r="T39" s="281"/>
      <c r="U39" s="281"/>
      <c r="V39" s="376"/>
      <c r="W39" s="377"/>
      <c r="X39" s="283"/>
      <c r="Y39" s="283"/>
    </row>
    <row r="40" spans="1:25" s="285" customFormat="1" ht="22.5" x14ac:dyDescent="0.25">
      <c r="A40" s="281" t="s">
        <v>235</v>
      </c>
      <c r="B40" s="281" t="s">
        <v>263</v>
      </c>
      <c r="C40" s="281" t="s">
        <v>58</v>
      </c>
      <c r="D40" s="281" t="s">
        <v>58</v>
      </c>
      <c r="E40" s="322" t="s">
        <v>1239</v>
      </c>
      <c r="F40" s="281" t="s">
        <v>20</v>
      </c>
      <c r="G40" s="282">
        <v>15613000</v>
      </c>
      <c r="H40" s="322"/>
      <c r="I40" s="281" t="s">
        <v>846</v>
      </c>
      <c r="J40" s="281" t="s">
        <v>892</v>
      </c>
      <c r="K40" s="322" t="s">
        <v>890</v>
      </c>
      <c r="L40" s="283">
        <v>45858</v>
      </c>
      <c r="M40" s="324" t="s">
        <v>1189</v>
      </c>
      <c r="N40" s="286">
        <v>46223</v>
      </c>
      <c r="O40" s="284">
        <v>3637.27</v>
      </c>
      <c r="P40" s="284">
        <f t="shared" si="0"/>
        <v>909.3175</v>
      </c>
      <c r="Q40" s="284">
        <f t="shared" si="1"/>
        <v>4546.5874999999996</v>
      </c>
      <c r="R40" s="282" t="s">
        <v>848</v>
      </c>
      <c r="S40" s="322"/>
      <c r="T40" s="281"/>
      <c r="U40" s="281"/>
      <c r="V40" s="376"/>
      <c r="W40" s="377"/>
      <c r="X40" s="283"/>
      <c r="Y40" s="283"/>
    </row>
    <row r="41" spans="1:25" s="285" customFormat="1" ht="33.75" x14ac:dyDescent="0.25">
      <c r="A41" s="281" t="s">
        <v>236</v>
      </c>
      <c r="B41" s="281" t="s">
        <v>263</v>
      </c>
      <c r="C41" s="281" t="s">
        <v>58</v>
      </c>
      <c r="D41" s="281" t="s">
        <v>58</v>
      </c>
      <c r="E41" s="322"/>
      <c r="F41" s="322" t="s">
        <v>484</v>
      </c>
      <c r="G41" s="324"/>
      <c r="H41" s="322"/>
      <c r="I41" s="281" t="s">
        <v>846</v>
      </c>
      <c r="J41" s="281" t="s">
        <v>850</v>
      </c>
      <c r="K41" s="322" t="s">
        <v>890</v>
      </c>
      <c r="L41" s="283">
        <v>45858</v>
      </c>
      <c r="M41" s="324" t="s">
        <v>1190</v>
      </c>
      <c r="N41" s="286">
        <v>46223</v>
      </c>
      <c r="O41" s="284">
        <v>1912.2</v>
      </c>
      <c r="P41" s="284">
        <f t="shared" si="0"/>
        <v>478.05</v>
      </c>
      <c r="Q41" s="284">
        <f t="shared" si="1"/>
        <v>2390.25</v>
      </c>
      <c r="R41" s="282" t="s">
        <v>848</v>
      </c>
      <c r="S41" s="322"/>
      <c r="T41" s="281"/>
      <c r="U41" s="281"/>
      <c r="V41" s="376"/>
      <c r="W41" s="377"/>
      <c r="X41" s="283"/>
      <c r="Y41" s="283"/>
    </row>
    <row r="42" spans="1:25" s="285" customFormat="1" ht="33.75" x14ac:dyDescent="0.25">
      <c r="A42" s="281" t="s">
        <v>237</v>
      </c>
      <c r="B42" s="281" t="s">
        <v>263</v>
      </c>
      <c r="C42" s="281" t="s">
        <v>58</v>
      </c>
      <c r="D42" s="281" t="s">
        <v>58</v>
      </c>
      <c r="E42" s="322"/>
      <c r="F42" s="281" t="s">
        <v>485</v>
      </c>
      <c r="G42" s="368"/>
      <c r="H42" s="322"/>
      <c r="I42" s="281" t="s">
        <v>846</v>
      </c>
      <c r="J42" s="281" t="s">
        <v>850</v>
      </c>
      <c r="K42" s="322" t="s">
        <v>890</v>
      </c>
      <c r="L42" s="283">
        <v>45858</v>
      </c>
      <c r="M42" s="324" t="s">
        <v>1191</v>
      </c>
      <c r="N42" s="286">
        <v>46223</v>
      </c>
      <c r="O42" s="284">
        <v>277.85000000000002</v>
      </c>
      <c r="P42" s="284">
        <f t="shared" si="0"/>
        <v>69.462500000000006</v>
      </c>
      <c r="Q42" s="284">
        <f t="shared" si="1"/>
        <v>347.3125</v>
      </c>
      <c r="R42" s="282" t="s">
        <v>848</v>
      </c>
      <c r="S42" s="286"/>
      <c r="T42" s="281"/>
      <c r="U42" s="281"/>
      <c r="V42" s="376"/>
      <c r="W42" s="377"/>
      <c r="X42" s="283"/>
      <c r="Y42" s="283"/>
    </row>
    <row r="43" spans="1:25" s="285" customFormat="1" ht="22.5" x14ac:dyDescent="0.25">
      <c r="A43" s="281" t="s">
        <v>238</v>
      </c>
      <c r="B43" s="281" t="s">
        <v>209</v>
      </c>
      <c r="C43" s="281" t="s">
        <v>621</v>
      </c>
      <c r="D43" s="281" t="s">
        <v>58</v>
      </c>
      <c r="E43" s="322" t="s">
        <v>1234</v>
      </c>
      <c r="F43" s="281" t="s">
        <v>1085</v>
      </c>
      <c r="G43" s="282">
        <v>9135000</v>
      </c>
      <c r="H43" s="322"/>
      <c r="I43" s="281" t="s">
        <v>876</v>
      </c>
      <c r="J43" s="281" t="s">
        <v>977</v>
      </c>
      <c r="K43" s="322" t="s">
        <v>890</v>
      </c>
      <c r="L43" s="283">
        <v>45819</v>
      </c>
      <c r="M43" s="324" t="s">
        <v>1236</v>
      </c>
      <c r="N43" s="286">
        <v>46184</v>
      </c>
      <c r="O43" s="284">
        <v>17125.18</v>
      </c>
      <c r="P43" s="284">
        <f t="shared" si="0"/>
        <v>4281.2950000000001</v>
      </c>
      <c r="Q43" s="284">
        <f t="shared" si="1"/>
        <v>21406.474999999999</v>
      </c>
      <c r="R43" s="282" t="s">
        <v>848</v>
      </c>
      <c r="S43" s="322"/>
      <c r="T43" s="281"/>
      <c r="U43" s="281"/>
      <c r="V43" s="376"/>
      <c r="W43" s="377"/>
      <c r="X43" s="283"/>
      <c r="Y43" s="283"/>
    </row>
    <row r="44" spans="1:25" s="285" customFormat="1" ht="33.75" hidden="1" x14ac:dyDescent="0.25">
      <c r="A44" s="281" t="s">
        <v>239</v>
      </c>
      <c r="B44" s="281" t="s">
        <v>263</v>
      </c>
      <c r="C44" s="281" t="s">
        <v>621</v>
      </c>
      <c r="D44" s="281" t="s">
        <v>58</v>
      </c>
      <c r="E44" s="322" t="s">
        <v>1245</v>
      </c>
      <c r="F44" s="281" t="s">
        <v>451</v>
      </c>
      <c r="G44" s="282">
        <v>15811000</v>
      </c>
      <c r="H44" s="322"/>
      <c r="I44" s="281" t="s">
        <v>846</v>
      </c>
      <c r="J44" s="281" t="s">
        <v>852</v>
      </c>
      <c r="K44" s="322" t="s">
        <v>890</v>
      </c>
      <c r="L44" s="336">
        <v>45877</v>
      </c>
      <c r="M44" s="324" t="s">
        <v>1192</v>
      </c>
      <c r="N44" s="286">
        <v>46242</v>
      </c>
      <c r="O44" s="284">
        <v>7683.15</v>
      </c>
      <c r="P44" s="284">
        <f t="shared" si="0"/>
        <v>1920.7874999999999</v>
      </c>
      <c r="Q44" s="284">
        <f t="shared" si="1"/>
        <v>9603.9375</v>
      </c>
      <c r="R44" s="282" t="s">
        <v>848</v>
      </c>
      <c r="S44" s="325"/>
      <c r="T44" s="281"/>
      <c r="U44" s="281"/>
      <c r="V44" s="376"/>
      <c r="W44" s="377"/>
      <c r="X44" s="283"/>
      <c r="Y44" s="283"/>
    </row>
    <row r="45" spans="1:25" s="285" customFormat="1" ht="33.75" hidden="1" x14ac:dyDescent="0.25">
      <c r="A45" s="281" t="s">
        <v>83</v>
      </c>
      <c r="B45" s="281" t="s">
        <v>263</v>
      </c>
      <c r="C45" s="281" t="s">
        <v>58</v>
      </c>
      <c r="D45" s="281" t="s">
        <v>58</v>
      </c>
      <c r="E45" s="322" t="s">
        <v>1256</v>
      </c>
      <c r="F45" s="281" t="s">
        <v>316</v>
      </c>
      <c r="G45" s="324"/>
      <c r="H45" s="322"/>
      <c r="I45" s="281" t="s">
        <v>846</v>
      </c>
      <c r="J45" s="281"/>
      <c r="K45" s="322" t="s">
        <v>890</v>
      </c>
      <c r="L45" s="283">
        <v>45916</v>
      </c>
      <c r="M45" s="332" t="s">
        <v>1193</v>
      </c>
      <c r="N45" s="286">
        <v>46281</v>
      </c>
      <c r="O45" s="284"/>
      <c r="P45" s="284">
        <f t="shared" si="0"/>
        <v>0</v>
      </c>
      <c r="Q45" s="284">
        <f t="shared" si="1"/>
        <v>0</v>
      </c>
      <c r="R45" s="282" t="s">
        <v>848</v>
      </c>
      <c r="S45" s="281"/>
      <c r="T45" s="281"/>
      <c r="U45" s="281"/>
      <c r="V45" s="376"/>
      <c r="W45" s="377"/>
      <c r="X45" s="283"/>
      <c r="Y45" s="283"/>
    </row>
    <row r="46" spans="1:25" s="285" customFormat="1" ht="56.25" hidden="1" x14ac:dyDescent="0.25">
      <c r="A46" s="281" t="s">
        <v>84</v>
      </c>
      <c r="B46" s="275" t="s">
        <v>263</v>
      </c>
      <c r="C46" s="275" t="s">
        <v>58</v>
      </c>
      <c r="D46" s="275" t="s">
        <v>58</v>
      </c>
      <c r="E46" s="339" t="s">
        <v>1246</v>
      </c>
      <c r="F46" s="281" t="s">
        <v>708</v>
      </c>
      <c r="G46" s="324">
        <v>33760000</v>
      </c>
      <c r="H46" s="322"/>
      <c r="I46" s="281" t="s">
        <v>846</v>
      </c>
      <c r="J46" s="281" t="s">
        <v>894</v>
      </c>
      <c r="K46" s="322" t="s">
        <v>890</v>
      </c>
      <c r="L46" s="283">
        <v>45918</v>
      </c>
      <c r="M46" s="324" t="s">
        <v>1194</v>
      </c>
      <c r="N46" s="286">
        <v>46283</v>
      </c>
      <c r="O46" s="284">
        <v>5911.8</v>
      </c>
      <c r="P46" s="284">
        <f t="shared" si="0"/>
        <v>1477.95</v>
      </c>
      <c r="Q46" s="284">
        <f t="shared" si="1"/>
        <v>7389.75</v>
      </c>
      <c r="R46" s="282" t="s">
        <v>848</v>
      </c>
      <c r="S46" s="281"/>
      <c r="T46" s="281"/>
      <c r="U46" s="281"/>
      <c r="V46" s="382"/>
      <c r="W46" s="377"/>
      <c r="X46" s="283"/>
      <c r="Y46" s="283"/>
    </row>
    <row r="47" spans="1:25" s="285" customFormat="1" ht="56.25" hidden="1" x14ac:dyDescent="0.25">
      <c r="A47" s="281" t="s">
        <v>240</v>
      </c>
      <c r="B47" s="281" t="s">
        <v>263</v>
      </c>
      <c r="C47" s="281" t="s">
        <v>58</v>
      </c>
      <c r="D47" s="281" t="s">
        <v>58</v>
      </c>
      <c r="E47" s="322" t="s">
        <v>1247</v>
      </c>
      <c r="F47" s="281" t="s">
        <v>704</v>
      </c>
      <c r="G47" s="282">
        <v>39831600</v>
      </c>
      <c r="H47" s="322"/>
      <c r="I47" s="281" t="s">
        <v>846</v>
      </c>
      <c r="J47" s="281" t="s">
        <v>850</v>
      </c>
      <c r="K47" s="322" t="s">
        <v>890</v>
      </c>
      <c r="L47" s="283">
        <v>45917</v>
      </c>
      <c r="M47" s="324" t="s">
        <v>1195</v>
      </c>
      <c r="N47" s="286">
        <v>46282</v>
      </c>
      <c r="O47" s="284">
        <v>12319.95</v>
      </c>
      <c r="P47" s="284">
        <f t="shared" si="0"/>
        <v>3079.9875000000002</v>
      </c>
      <c r="Q47" s="284">
        <f t="shared" si="1"/>
        <v>15399.9375</v>
      </c>
      <c r="R47" s="282" t="s">
        <v>848</v>
      </c>
      <c r="S47" s="286"/>
      <c r="T47" s="281"/>
      <c r="U47" s="281"/>
      <c r="V47" s="376"/>
      <c r="W47" s="377"/>
      <c r="X47" s="283"/>
      <c r="Y47" s="283"/>
    </row>
    <row r="48" spans="1:25" ht="33.75" hidden="1" x14ac:dyDescent="0.25">
      <c r="A48" s="275" t="s">
        <v>306</v>
      </c>
      <c r="B48" s="275" t="s">
        <v>263</v>
      </c>
      <c r="C48" s="275" t="s">
        <v>58</v>
      </c>
      <c r="D48" s="275" t="s">
        <v>58</v>
      </c>
      <c r="E48" s="322" t="s">
        <v>1248</v>
      </c>
      <c r="F48" s="292" t="s">
        <v>53</v>
      </c>
      <c r="G48" s="293">
        <v>33700000</v>
      </c>
      <c r="H48" s="322"/>
      <c r="I48" s="281" t="s">
        <v>846</v>
      </c>
      <c r="J48" s="292" t="s">
        <v>850</v>
      </c>
      <c r="K48" s="322" t="s">
        <v>890</v>
      </c>
      <c r="L48" s="326">
        <v>45917</v>
      </c>
      <c r="M48" s="293" t="s">
        <v>1196</v>
      </c>
      <c r="N48" s="337">
        <v>46282</v>
      </c>
      <c r="O48" s="328">
        <v>4611.47</v>
      </c>
      <c r="P48" s="328">
        <f>O48*0.25</f>
        <v>1152.8675000000001</v>
      </c>
      <c r="Q48" s="328">
        <f t="shared" si="1"/>
        <v>5764.3375000000005</v>
      </c>
      <c r="R48" s="293" t="s">
        <v>848</v>
      </c>
      <c r="S48" s="275"/>
      <c r="T48" s="275"/>
      <c r="U48" s="275"/>
      <c r="V48" s="371"/>
      <c r="W48" s="372"/>
      <c r="X48" s="277"/>
      <c r="Y48" s="277"/>
    </row>
    <row r="49" spans="1:25" ht="22.5" hidden="1" x14ac:dyDescent="0.25">
      <c r="A49" s="275" t="s">
        <v>241</v>
      </c>
      <c r="B49" s="275" t="s">
        <v>263</v>
      </c>
      <c r="C49" s="275" t="s">
        <v>58</v>
      </c>
      <c r="D49" s="275" t="s">
        <v>58</v>
      </c>
      <c r="E49" s="322" t="s">
        <v>890</v>
      </c>
      <c r="F49" s="292" t="s">
        <v>1249</v>
      </c>
      <c r="G49" s="293"/>
      <c r="H49" s="322"/>
      <c r="I49" s="281" t="s">
        <v>846</v>
      </c>
      <c r="J49" s="292" t="s">
        <v>1250</v>
      </c>
      <c r="K49" s="322" t="s">
        <v>890</v>
      </c>
      <c r="L49" s="326">
        <v>45812</v>
      </c>
      <c r="M49" s="294" t="s">
        <v>1197</v>
      </c>
      <c r="N49" s="337">
        <v>45842</v>
      </c>
      <c r="O49" s="328">
        <v>1994.1</v>
      </c>
      <c r="P49" s="328">
        <f t="shared" si="0"/>
        <v>498.52499999999998</v>
      </c>
      <c r="Q49" s="328">
        <f t="shared" si="1"/>
        <v>2492.625</v>
      </c>
      <c r="R49" s="293" t="s">
        <v>848</v>
      </c>
      <c r="S49" s="275"/>
      <c r="T49" s="275"/>
      <c r="U49" s="275"/>
      <c r="V49" s="371"/>
      <c r="W49" s="372"/>
      <c r="X49" s="277"/>
      <c r="Y49" s="277"/>
    </row>
    <row r="50" spans="1:25" ht="33.75" hidden="1" x14ac:dyDescent="0.25">
      <c r="A50" s="275" t="s">
        <v>242</v>
      </c>
      <c r="B50" s="275" t="s">
        <v>263</v>
      </c>
      <c r="C50" s="275" t="s">
        <v>58</v>
      </c>
      <c r="D50" s="275" t="s">
        <v>58</v>
      </c>
      <c r="E50" s="292" t="s">
        <v>890</v>
      </c>
      <c r="F50" s="275" t="s">
        <v>1213</v>
      </c>
      <c r="G50" s="293"/>
      <c r="H50" s="322"/>
      <c r="I50" s="281" t="s">
        <v>846</v>
      </c>
      <c r="J50" s="275" t="s">
        <v>1215</v>
      </c>
      <c r="K50" s="322" t="s">
        <v>890</v>
      </c>
      <c r="L50" s="277">
        <v>45929</v>
      </c>
      <c r="M50" s="293" t="s">
        <v>1198</v>
      </c>
      <c r="N50" s="278">
        <v>46659</v>
      </c>
      <c r="O50" s="280">
        <v>1194.48</v>
      </c>
      <c r="P50" s="280">
        <f t="shared" si="0"/>
        <v>298.62</v>
      </c>
      <c r="Q50" s="280">
        <f t="shared" si="1"/>
        <v>1493.1</v>
      </c>
      <c r="R50" s="293" t="s">
        <v>848</v>
      </c>
      <c r="S50" s="275"/>
      <c r="T50" s="275"/>
      <c r="U50" s="275"/>
      <c r="V50" s="371"/>
      <c r="W50" s="372"/>
      <c r="X50" s="277"/>
      <c r="Y50" s="277"/>
    </row>
    <row r="51" spans="1:25" ht="33.75" hidden="1" x14ac:dyDescent="0.25">
      <c r="A51" s="275" t="s">
        <v>243</v>
      </c>
      <c r="B51" s="275" t="s">
        <v>263</v>
      </c>
      <c r="C51" s="275" t="s">
        <v>58</v>
      </c>
      <c r="D51" s="275" t="s">
        <v>58</v>
      </c>
      <c r="E51" s="292" t="s">
        <v>1253</v>
      </c>
      <c r="F51" s="292" t="s">
        <v>885</v>
      </c>
      <c r="G51" s="293"/>
      <c r="H51" s="322"/>
      <c r="I51" s="281" t="s">
        <v>846</v>
      </c>
      <c r="J51" s="275" t="s">
        <v>1252</v>
      </c>
      <c r="K51" s="322" t="s">
        <v>890</v>
      </c>
      <c r="L51" s="277">
        <v>45902</v>
      </c>
      <c r="M51" s="293" t="s">
        <v>1251</v>
      </c>
      <c r="N51" s="278">
        <v>45993</v>
      </c>
      <c r="O51" s="280">
        <v>34738.33</v>
      </c>
      <c r="P51" s="280">
        <f t="shared" si="0"/>
        <v>8684.5825000000004</v>
      </c>
      <c r="Q51" s="280">
        <v>45432.7</v>
      </c>
      <c r="R51" s="293" t="s">
        <v>848</v>
      </c>
      <c r="S51" s="275"/>
      <c r="T51" s="275"/>
      <c r="U51" s="275"/>
      <c r="V51" s="371"/>
      <c r="W51" s="372"/>
      <c r="X51" s="277"/>
      <c r="Y51" s="277"/>
    </row>
    <row r="52" spans="1:25" ht="33.75" hidden="1" x14ac:dyDescent="0.25">
      <c r="A52" s="275" t="s">
        <v>244</v>
      </c>
      <c r="B52" s="275" t="s">
        <v>263</v>
      </c>
      <c r="C52" s="275" t="s">
        <v>58</v>
      </c>
      <c r="D52" s="275" t="s">
        <v>889</v>
      </c>
      <c r="E52" s="369" t="s">
        <v>890</v>
      </c>
      <c r="F52" s="275" t="s">
        <v>715</v>
      </c>
      <c r="G52" s="293"/>
      <c r="H52" s="322"/>
      <c r="I52" s="281" t="s">
        <v>846</v>
      </c>
      <c r="J52" s="292" t="s">
        <v>716</v>
      </c>
      <c r="K52" s="322" t="s">
        <v>890</v>
      </c>
      <c r="L52" s="277">
        <v>45917</v>
      </c>
      <c r="M52" s="293" t="s">
        <v>1254</v>
      </c>
      <c r="N52" s="337">
        <v>46677</v>
      </c>
      <c r="O52" s="280">
        <v>5200</v>
      </c>
      <c r="P52" s="280">
        <f t="shared" si="0"/>
        <v>1300</v>
      </c>
      <c r="Q52" s="280">
        <f t="shared" si="1"/>
        <v>6500</v>
      </c>
      <c r="R52" s="293" t="s">
        <v>848</v>
      </c>
      <c r="S52" s="275"/>
      <c r="T52" s="275"/>
      <c r="U52" s="275"/>
      <c r="V52" s="378"/>
      <c r="W52" s="372"/>
      <c r="X52" s="277"/>
      <c r="Y52" s="277"/>
    </row>
    <row r="53" spans="1:25" ht="30.75" hidden="1" customHeight="1" x14ac:dyDescent="0.25">
      <c r="A53" s="275" t="s">
        <v>245</v>
      </c>
      <c r="B53" s="275" t="s">
        <v>263</v>
      </c>
      <c r="C53" s="275" t="s">
        <v>58</v>
      </c>
      <c r="D53" s="275" t="s">
        <v>58</v>
      </c>
      <c r="E53" s="292" t="s">
        <v>890</v>
      </c>
      <c r="F53" s="275" t="s">
        <v>718</v>
      </c>
      <c r="G53" s="293"/>
      <c r="H53" s="322"/>
      <c r="I53" s="281" t="s">
        <v>846</v>
      </c>
      <c r="J53" s="275" t="s">
        <v>857</v>
      </c>
      <c r="K53" s="322" t="s">
        <v>890</v>
      </c>
      <c r="L53" s="277">
        <v>45954</v>
      </c>
      <c r="M53" s="293" t="s">
        <v>1199</v>
      </c>
      <c r="N53" s="337">
        <v>46319</v>
      </c>
      <c r="O53" s="280">
        <v>4660</v>
      </c>
      <c r="P53" s="280">
        <f t="shared" si="0"/>
        <v>1165</v>
      </c>
      <c r="Q53" s="280">
        <f t="shared" si="1"/>
        <v>5825</v>
      </c>
      <c r="R53" s="293" t="s">
        <v>848</v>
      </c>
      <c r="S53" s="275"/>
      <c r="T53" s="275"/>
      <c r="U53" s="275"/>
      <c r="V53" s="378"/>
      <c r="W53" s="372"/>
      <c r="X53" s="277"/>
      <c r="Y53" s="277"/>
    </row>
    <row r="54" spans="1:25" s="285" customFormat="1" ht="21.75" hidden="1" customHeight="1" x14ac:dyDescent="0.25">
      <c r="A54" s="281" t="s">
        <v>307</v>
      </c>
      <c r="B54" s="275" t="s">
        <v>263</v>
      </c>
      <c r="C54" s="275" t="s">
        <v>58</v>
      </c>
      <c r="D54" s="275" t="s">
        <v>58</v>
      </c>
      <c r="E54" s="322" t="s">
        <v>1255</v>
      </c>
      <c r="F54" s="281" t="s">
        <v>871</v>
      </c>
      <c r="G54" s="282">
        <v>85140000</v>
      </c>
      <c r="H54" s="281"/>
      <c r="I54" s="281" t="s">
        <v>846</v>
      </c>
      <c r="J54" s="281" t="s">
        <v>872</v>
      </c>
      <c r="K54" s="281" t="s">
        <v>890</v>
      </c>
      <c r="L54" s="283">
        <v>45975</v>
      </c>
      <c r="M54" s="324" t="s">
        <v>1200</v>
      </c>
      <c r="N54" s="340">
        <v>46340</v>
      </c>
      <c r="O54" s="284">
        <v>5145</v>
      </c>
      <c r="P54" s="284">
        <v>0</v>
      </c>
      <c r="Q54" s="284">
        <f t="shared" si="1"/>
        <v>5145</v>
      </c>
      <c r="R54" s="293" t="s">
        <v>848</v>
      </c>
      <c r="S54" s="281"/>
      <c r="T54" s="281"/>
      <c r="U54" s="281"/>
      <c r="V54" s="376"/>
      <c r="W54" s="377"/>
      <c r="X54" s="283"/>
      <c r="Y54" s="283"/>
    </row>
    <row r="55" spans="1:25" ht="22.5" hidden="1" x14ac:dyDescent="0.25">
      <c r="A55" s="275" t="s">
        <v>308</v>
      </c>
      <c r="B55" s="275" t="s">
        <v>263</v>
      </c>
      <c r="C55" s="275" t="s">
        <v>58</v>
      </c>
      <c r="D55" s="275" t="s">
        <v>58</v>
      </c>
      <c r="E55" s="292"/>
      <c r="F55" s="292"/>
      <c r="G55" s="293"/>
      <c r="H55" s="322"/>
      <c r="I55" s="281" t="s">
        <v>846</v>
      </c>
      <c r="J55" s="292"/>
      <c r="K55" s="322" t="s">
        <v>890</v>
      </c>
      <c r="L55" s="277"/>
      <c r="M55" s="293" t="s">
        <v>1201</v>
      </c>
      <c r="N55" s="337"/>
      <c r="O55" s="280"/>
      <c r="P55" s="280">
        <f t="shared" si="0"/>
        <v>0</v>
      </c>
      <c r="Q55" s="280">
        <f t="shared" si="1"/>
        <v>0</v>
      </c>
      <c r="R55" s="293" t="s">
        <v>848</v>
      </c>
      <c r="S55" s="275"/>
      <c r="T55" s="275"/>
      <c r="U55" s="275"/>
      <c r="V55" s="378"/>
      <c r="W55" s="372"/>
      <c r="X55" s="277"/>
      <c r="Y55" s="277"/>
    </row>
    <row r="56" spans="1:25" ht="22.5" hidden="1" x14ac:dyDescent="0.25">
      <c r="A56" s="275" t="s">
        <v>309</v>
      </c>
      <c r="B56" s="275" t="s">
        <v>263</v>
      </c>
      <c r="C56" s="275" t="s">
        <v>58</v>
      </c>
      <c r="D56" s="275" t="s">
        <v>58</v>
      </c>
      <c r="E56" s="292"/>
      <c r="F56" s="275"/>
      <c r="G56" s="293"/>
      <c r="H56" s="322"/>
      <c r="I56" s="281" t="s">
        <v>846</v>
      </c>
      <c r="J56" s="275"/>
      <c r="K56" s="322" t="s">
        <v>890</v>
      </c>
      <c r="L56" s="277"/>
      <c r="M56" s="293" t="s">
        <v>1202</v>
      </c>
      <c r="N56" s="337"/>
      <c r="O56" s="280"/>
      <c r="P56" s="280">
        <f t="shared" si="0"/>
        <v>0</v>
      </c>
      <c r="Q56" s="280">
        <f t="shared" si="1"/>
        <v>0</v>
      </c>
      <c r="R56" s="293" t="s">
        <v>848</v>
      </c>
      <c r="S56" s="275"/>
      <c r="T56" s="275"/>
      <c r="U56" s="275"/>
      <c r="V56" s="378"/>
      <c r="W56" s="372"/>
      <c r="X56" s="277"/>
      <c r="Y56" s="277"/>
    </row>
    <row r="57" spans="1:25" ht="22.5" hidden="1" x14ac:dyDescent="0.25">
      <c r="A57" s="275" t="s">
        <v>246</v>
      </c>
      <c r="B57" s="275" t="s">
        <v>263</v>
      </c>
      <c r="C57" s="275" t="s">
        <v>58</v>
      </c>
      <c r="D57" s="275" t="s">
        <v>58</v>
      </c>
      <c r="E57" s="292"/>
      <c r="F57" s="275"/>
      <c r="G57" s="276"/>
      <c r="H57" s="292"/>
      <c r="I57" s="281" t="s">
        <v>846</v>
      </c>
      <c r="J57" s="275"/>
      <c r="K57" s="322" t="s">
        <v>890</v>
      </c>
      <c r="L57" s="277"/>
      <c r="M57" s="293" t="s">
        <v>1203</v>
      </c>
      <c r="N57" s="341"/>
      <c r="O57" s="280"/>
      <c r="P57" s="280">
        <f t="shared" si="0"/>
        <v>0</v>
      </c>
      <c r="Q57" s="280">
        <f t="shared" si="1"/>
        <v>0</v>
      </c>
      <c r="R57" s="293" t="s">
        <v>848</v>
      </c>
      <c r="S57" s="275"/>
      <c r="T57" s="275"/>
      <c r="U57" s="275"/>
      <c r="V57" s="371"/>
      <c r="W57" s="372"/>
      <c r="X57" s="277"/>
      <c r="Y57" s="277"/>
    </row>
    <row r="58" spans="1:25" ht="22.5" hidden="1" x14ac:dyDescent="0.25">
      <c r="A58" s="275" t="s">
        <v>310</v>
      </c>
      <c r="B58" s="275" t="s">
        <v>263</v>
      </c>
      <c r="C58" s="275" t="s">
        <v>58</v>
      </c>
      <c r="D58" s="275" t="s">
        <v>58</v>
      </c>
      <c r="E58" s="292"/>
      <c r="F58" s="275"/>
      <c r="G58" s="276"/>
      <c r="H58" s="292"/>
      <c r="I58" s="281" t="s">
        <v>846</v>
      </c>
      <c r="J58" s="275"/>
      <c r="K58" s="322" t="s">
        <v>890</v>
      </c>
      <c r="L58" s="277"/>
      <c r="M58" s="293" t="s">
        <v>1204</v>
      </c>
      <c r="N58" s="292"/>
      <c r="O58" s="280"/>
      <c r="P58" s="280">
        <f t="shared" si="0"/>
        <v>0</v>
      </c>
      <c r="Q58" s="280">
        <f t="shared" si="1"/>
        <v>0</v>
      </c>
      <c r="R58" s="293" t="s">
        <v>848</v>
      </c>
      <c r="S58" s="275"/>
      <c r="T58" s="275"/>
      <c r="U58" s="275"/>
      <c r="V58" s="371"/>
      <c r="W58" s="372"/>
      <c r="X58" s="277"/>
      <c r="Y58" s="277"/>
    </row>
    <row r="59" spans="1:25" ht="22.5" hidden="1" x14ac:dyDescent="0.25">
      <c r="A59" s="275" t="s">
        <v>315</v>
      </c>
      <c r="B59" s="275" t="s">
        <v>263</v>
      </c>
      <c r="C59" s="275" t="s">
        <v>58</v>
      </c>
      <c r="D59" s="275" t="s">
        <v>58</v>
      </c>
      <c r="E59" s="292"/>
      <c r="F59" s="275"/>
      <c r="G59" s="276"/>
      <c r="H59" s="292"/>
      <c r="I59" s="281" t="s">
        <v>846</v>
      </c>
      <c r="J59" s="275"/>
      <c r="K59" s="292" t="s">
        <v>890</v>
      </c>
      <c r="L59" s="277"/>
      <c r="M59" s="293" t="s">
        <v>1205</v>
      </c>
      <c r="N59" s="292"/>
      <c r="O59" s="280"/>
      <c r="P59" s="280">
        <f t="shared" si="0"/>
        <v>0</v>
      </c>
      <c r="Q59" s="280">
        <f t="shared" si="1"/>
        <v>0</v>
      </c>
      <c r="R59" s="293" t="s">
        <v>848</v>
      </c>
      <c r="S59" s="275"/>
      <c r="T59" s="275"/>
      <c r="U59" s="275"/>
      <c r="V59" s="371"/>
      <c r="W59" s="372"/>
      <c r="X59" s="277"/>
      <c r="Y59" s="277"/>
    </row>
    <row r="60" spans="1:25" hidden="1" x14ac:dyDescent="0.25">
      <c r="A60" s="275" t="s">
        <v>323</v>
      </c>
      <c r="B60" s="275"/>
      <c r="C60" s="275"/>
      <c r="D60" s="275"/>
      <c r="E60" s="275"/>
      <c r="F60" s="275"/>
      <c r="G60" s="276"/>
      <c r="H60" s="275"/>
      <c r="I60" s="281"/>
      <c r="J60" s="275"/>
      <c r="K60" s="275"/>
      <c r="L60" s="277"/>
      <c r="M60" s="276"/>
      <c r="N60" s="275"/>
      <c r="O60" s="280"/>
      <c r="P60" s="280">
        <f t="shared" si="0"/>
        <v>0</v>
      </c>
      <c r="Q60" s="280">
        <f t="shared" si="1"/>
        <v>0</v>
      </c>
      <c r="R60" s="276"/>
      <c r="S60" s="275"/>
      <c r="T60" s="275"/>
      <c r="U60" s="275"/>
      <c r="V60" s="371"/>
      <c r="W60" s="372"/>
      <c r="X60" s="277"/>
      <c r="Y60" s="277"/>
    </row>
    <row r="61" spans="1:25" hidden="1" x14ac:dyDescent="0.25">
      <c r="A61" s="275" t="s">
        <v>324</v>
      </c>
      <c r="B61" s="275"/>
      <c r="C61" s="275"/>
      <c r="D61" s="275"/>
      <c r="E61" s="275"/>
      <c r="F61" s="275"/>
      <c r="G61" s="276"/>
      <c r="H61" s="275"/>
      <c r="I61" s="281"/>
      <c r="J61" s="275"/>
      <c r="K61" s="275"/>
      <c r="L61" s="277"/>
      <c r="M61" s="276"/>
      <c r="N61" s="275"/>
      <c r="O61" s="280"/>
      <c r="P61" s="280">
        <f t="shared" si="0"/>
        <v>0</v>
      </c>
      <c r="Q61" s="280">
        <f t="shared" si="1"/>
        <v>0</v>
      </c>
      <c r="R61" s="276"/>
      <c r="S61" s="275"/>
      <c r="T61" s="275"/>
      <c r="U61" s="275"/>
      <c r="V61" s="371"/>
      <c r="W61" s="372"/>
      <c r="X61" s="277"/>
      <c r="Y61" s="277"/>
    </row>
    <row r="62" spans="1:25" hidden="1" x14ac:dyDescent="0.25">
      <c r="A62" s="275" t="s">
        <v>325</v>
      </c>
      <c r="B62" s="275"/>
      <c r="C62" s="275"/>
      <c r="D62" s="275"/>
      <c r="E62" s="275"/>
      <c r="F62" s="275"/>
      <c r="G62" s="276"/>
      <c r="H62" s="275"/>
      <c r="I62" s="281"/>
      <c r="J62" s="275"/>
      <c r="K62" s="275"/>
      <c r="L62" s="277"/>
      <c r="M62" s="276"/>
      <c r="N62" s="275"/>
      <c r="O62" s="280"/>
      <c r="P62" s="280">
        <f t="shared" si="0"/>
        <v>0</v>
      </c>
      <c r="Q62" s="280">
        <f t="shared" si="1"/>
        <v>0</v>
      </c>
      <c r="R62" s="276"/>
      <c r="S62" s="275"/>
      <c r="T62" s="275"/>
      <c r="U62" s="275"/>
      <c r="V62" s="371"/>
      <c r="W62" s="372"/>
      <c r="X62" s="277"/>
      <c r="Y62" s="277"/>
    </row>
    <row r="63" spans="1:25" hidden="1" x14ac:dyDescent="0.25">
      <c r="A63" s="275" t="s">
        <v>387</v>
      </c>
      <c r="B63" s="275"/>
      <c r="C63" s="275"/>
      <c r="D63" s="275"/>
      <c r="E63" s="275"/>
      <c r="F63" s="275"/>
      <c r="G63" s="276"/>
      <c r="H63" s="275"/>
      <c r="I63" s="281"/>
      <c r="J63" s="275"/>
      <c r="K63" s="275"/>
      <c r="L63" s="277"/>
      <c r="M63" s="276"/>
      <c r="N63" s="275"/>
      <c r="O63" s="280"/>
      <c r="P63" s="280">
        <f t="shared" si="0"/>
        <v>0</v>
      </c>
      <c r="Q63" s="280">
        <f t="shared" si="1"/>
        <v>0</v>
      </c>
      <c r="R63" s="276"/>
      <c r="S63" s="275"/>
      <c r="T63" s="275"/>
      <c r="U63" s="275"/>
      <c r="V63" s="371"/>
      <c r="W63" s="372"/>
      <c r="X63" s="277"/>
      <c r="Y63" s="277"/>
    </row>
    <row r="65" spans="5:22" x14ac:dyDescent="0.25">
      <c r="E65" s="381" t="s">
        <v>873</v>
      </c>
      <c r="F65" s="380"/>
      <c r="G65" s="380"/>
      <c r="H65" s="380"/>
      <c r="I65" s="380"/>
      <c r="J65" s="380"/>
      <c r="K65" s="380"/>
      <c r="L65" s="380"/>
      <c r="M65" s="380"/>
      <c r="N65" s="380"/>
      <c r="O65" s="380"/>
      <c r="P65" s="380"/>
      <c r="Q65" s="380"/>
      <c r="R65" s="380"/>
      <c r="S65" s="380"/>
      <c r="T65" s="380"/>
      <c r="U65" s="380"/>
      <c r="V65" s="380"/>
    </row>
    <row r="66" spans="5:22" ht="191.1" customHeight="1" x14ac:dyDescent="0.25">
      <c r="E66" s="379" t="s">
        <v>874</v>
      </c>
      <c r="F66" s="380"/>
      <c r="G66" s="380"/>
      <c r="H66" s="380"/>
      <c r="I66" s="380"/>
      <c r="J66" s="380"/>
      <c r="K66" s="380"/>
      <c r="L66" s="380"/>
      <c r="M66" s="380"/>
      <c r="N66" s="380"/>
      <c r="O66" s="380"/>
      <c r="P66" s="380"/>
      <c r="Q66" s="380"/>
      <c r="R66" s="380"/>
      <c r="S66" s="380"/>
      <c r="T66" s="380"/>
      <c r="U66" s="380"/>
      <c r="V66" s="380"/>
    </row>
    <row r="67" spans="5:22" ht="5.45" customHeight="1" x14ac:dyDescent="0.25"/>
  </sheetData>
  <autoFilter ref="A6:Z63">
    <filterColumn colId="8">
      <filters>
        <filter val="Otvoreni postupak"/>
      </filters>
    </filterColumn>
    <filterColumn colId="21" showButton="0"/>
  </autoFilter>
  <mergeCells count="62">
    <mergeCell ref="V9:W9"/>
    <mergeCell ref="O1:Q3"/>
    <mergeCell ref="V5:W5"/>
    <mergeCell ref="V6:W6"/>
    <mergeCell ref="V7:W7"/>
    <mergeCell ref="V8:W8"/>
    <mergeCell ref="V21:W21"/>
    <mergeCell ref="V10:W10"/>
    <mergeCell ref="V11:W11"/>
    <mergeCell ref="V12:W12"/>
    <mergeCell ref="V13:W13"/>
    <mergeCell ref="V14:W14"/>
    <mergeCell ref="V15:W15"/>
    <mergeCell ref="V16:W16"/>
    <mergeCell ref="V17:W17"/>
    <mergeCell ref="V18:W18"/>
    <mergeCell ref="V19:W19"/>
    <mergeCell ref="V20:W20"/>
    <mergeCell ref="V33:W33"/>
    <mergeCell ref="V22:W22"/>
    <mergeCell ref="V23:W23"/>
    <mergeCell ref="V24:W24"/>
    <mergeCell ref="V25:W25"/>
    <mergeCell ref="V26:W26"/>
    <mergeCell ref="V27:W27"/>
    <mergeCell ref="V28:W28"/>
    <mergeCell ref="V29:W29"/>
    <mergeCell ref="V30:W30"/>
    <mergeCell ref="V31:W31"/>
    <mergeCell ref="V32:W32"/>
    <mergeCell ref="V45:W45"/>
    <mergeCell ref="V34:W34"/>
    <mergeCell ref="V35:W35"/>
    <mergeCell ref="V36:W36"/>
    <mergeCell ref="V37:W37"/>
    <mergeCell ref="V38:W38"/>
    <mergeCell ref="V39:W39"/>
    <mergeCell ref="V40:W40"/>
    <mergeCell ref="V41:W41"/>
    <mergeCell ref="V42:W42"/>
    <mergeCell ref="V43:W43"/>
    <mergeCell ref="V44:W44"/>
    <mergeCell ref="V57:W57"/>
    <mergeCell ref="V46:W46"/>
    <mergeCell ref="V47:W47"/>
    <mergeCell ref="V48:W48"/>
    <mergeCell ref="V49:W49"/>
    <mergeCell ref="V50:W50"/>
    <mergeCell ref="V51:W51"/>
    <mergeCell ref="V52:W52"/>
    <mergeCell ref="V53:W53"/>
    <mergeCell ref="V54:W54"/>
    <mergeCell ref="V55:W55"/>
    <mergeCell ref="V56:W56"/>
    <mergeCell ref="E65:V65"/>
    <mergeCell ref="E66:V66"/>
    <mergeCell ref="V58:W58"/>
    <mergeCell ref="V59:W59"/>
    <mergeCell ref="V60:W60"/>
    <mergeCell ref="V61:W61"/>
    <mergeCell ref="V62:W62"/>
    <mergeCell ref="V63:W63"/>
  </mergeCells>
  <dataValidations count="4">
    <dataValidation type="list" allowBlank="1" showInputMessage="1" showErrorMessage="1" sqref="R60:R63 R30:R47">
      <formula1>$H$4:$H$5</formula1>
    </dataValidation>
    <dataValidation type="date" allowBlank="1" showInputMessage="1" showErrorMessage="1" sqref="L7:L63">
      <formula1>36526</formula1>
      <formula2>73415</formula2>
    </dataValidation>
    <dataValidation type="decimal" allowBlank="1" showInputMessage="1" showErrorMessage="1" sqref="O28:O63">
      <formula1>0</formula1>
      <formula2>2000000000</formula2>
    </dataValidation>
    <dataValidation type="decimal" allowBlank="1" showInputMessage="1" showErrorMessage="1" error="Upisuje se broj bez točki, s razmakom između decimala_x000a_" sqref="O7:O27">
      <formula1>0</formula1>
      <formula2>2000000000</formula2>
    </dataValidation>
  </dataValidations>
  <pageMargins left="0.78740157480314998" right="0.78740157480314998" top="0.78740157480314998" bottom="1.4261850393700799" header="0.78740157480314998" footer="0.78740157480314998"/>
  <pageSetup paperSize="9" scale="36" orientation="portrait" r:id="rId1"/>
  <headerFooter alignWithMargins="0">
    <oddFooter>&amp;L&amp;"Arial,Bold"&amp;8 Datum izvještaja: 15.02.2023 08:47 &amp;R&amp;"Arial,Bold"&amp;8Stranica &amp;P od &amp;N</oddFooter>
  </headerFooter>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PODACI!$G$4:$G$93</xm:f>
          </x14:formula1>
          <xm:sqref>F7:F63</xm:sqref>
        </x14:dataValidation>
        <x14:dataValidation type="list" allowBlank="1" showInputMessage="1" showErrorMessage="1">
          <x14:formula1>
            <xm:f>'[REGISTAR UGOVORA 09.09.2024.xlsx]PODACI'!#REF!</xm:f>
          </x14:formula1>
          <xm:sqref>R48:R59</xm:sqref>
        </x14:dataValidation>
        <x14:dataValidation type="list" allowBlank="1" showInputMessage="1" showErrorMessage="1">
          <x14:formula1>
            <xm:f>'[REGISTAR UGOVORA 03.07.2024.xlsx]PODACI'!#REF!</xm:f>
          </x14:formula1>
          <xm:sqref>R29</xm:sqref>
        </x14:dataValidation>
        <x14:dataValidation type="list" allowBlank="1" showInputMessage="1" showErrorMessage="1">
          <x14:formula1>
            <xm:f>PODACI!$B$4:$B$7</xm:f>
          </x14:formula1>
          <xm:sqref>B7:B63</xm:sqref>
        </x14:dataValidation>
        <x14:dataValidation type="list" allowBlank="1" showInputMessage="1" showErrorMessage="1">
          <x14:formula1>
            <xm:f>PODACI!$C$4:$C$12</xm:f>
          </x14:formula1>
          <xm:sqref>I7:I63</xm:sqref>
        </x14:dataValidation>
        <x14:dataValidation type="list" allowBlank="1" showInputMessage="1" showErrorMessage="1">
          <x14:formula1>
            <xm:f>PODACI!$I$4:$I$5</xm:f>
          </x14:formula1>
          <xm:sqref>R7:R28</xm:sqref>
        </x14:dataValidation>
        <x14:dataValidation type="list" allowBlank="1" showInputMessage="1" showErrorMessage="1">
          <x14:formula1>
            <xm:f>PODACI!$J$4:$J$6</xm:f>
          </x14:formula1>
          <xm:sqref>C7:D63</xm:sqref>
        </x14:dataValidation>
        <x14:dataValidation type="list" allowBlank="1" showInputMessage="1" showErrorMessage="1">
          <x14:formula1>
            <xm:f>PODACI!$E$4:$E$65</xm:f>
          </x14:formula1>
          <xm:sqref>J7:J63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61"/>
  <sheetViews>
    <sheetView tabSelected="1" workbookViewId="0">
      <pane ySplit="5" topLeftCell="A6" activePane="bottomLeft" state="frozen"/>
      <selection pane="bottomLeft" activeCell="G30" sqref="G30"/>
    </sheetView>
  </sheetViews>
  <sheetFormatPr defaultRowHeight="15" x14ac:dyDescent="0.25"/>
  <cols>
    <col min="1" max="1" width="3.7109375" style="1" customWidth="1"/>
    <col min="2" max="2" width="7.140625" style="1" customWidth="1"/>
    <col min="3" max="3" width="39.5703125" style="1" customWidth="1"/>
    <col min="4" max="4" width="20.28515625" style="120" customWidth="1"/>
    <col min="5" max="5" width="20" style="120" customWidth="1"/>
    <col min="6" max="6" width="13.42578125" style="70" customWidth="1"/>
    <col min="7" max="7" width="12.28515625" style="70" bestFit="1" customWidth="1"/>
    <col min="8" max="8" width="10.5703125" style="70" customWidth="1"/>
    <col min="9" max="9" width="10" style="154" customWidth="1"/>
    <col min="10" max="10" width="15.42578125" style="70" bestFit="1" customWidth="1"/>
    <col min="11" max="11" width="17" style="70" customWidth="1"/>
    <col min="12" max="13" width="13.42578125" style="70" customWidth="1"/>
    <col min="14" max="14" width="18" style="124" bestFit="1" customWidth="1"/>
    <col min="15" max="15" width="13.42578125" style="70" customWidth="1"/>
    <col min="16" max="16" width="18.140625" style="120" customWidth="1"/>
    <col min="17" max="16384" width="9.140625" style="1"/>
  </cols>
  <sheetData>
    <row r="1" spans="1:16" x14ac:dyDescent="0.25">
      <c r="C1" s="1" t="s">
        <v>258</v>
      </c>
      <c r="E1" s="70"/>
      <c r="I1" s="70"/>
    </row>
    <row r="2" spans="1:16" x14ac:dyDescent="0.25">
      <c r="C2" s="1" t="s">
        <v>259</v>
      </c>
      <c r="E2" s="70"/>
      <c r="I2" s="70"/>
    </row>
    <row r="3" spans="1:16" x14ac:dyDescent="0.25">
      <c r="C3" s="1" t="s">
        <v>260</v>
      </c>
    </row>
    <row r="4" spans="1:16" x14ac:dyDescent="0.25">
      <c r="A4" s="108" t="s">
        <v>3</v>
      </c>
      <c r="B4" s="108" t="s">
        <v>208</v>
      </c>
      <c r="C4" s="108" t="s">
        <v>0</v>
      </c>
      <c r="D4" s="121" t="s">
        <v>1</v>
      </c>
      <c r="E4" s="121" t="s">
        <v>248</v>
      </c>
      <c r="F4" s="109" t="s">
        <v>249</v>
      </c>
      <c r="G4" s="109" t="s">
        <v>261</v>
      </c>
      <c r="H4" s="109"/>
      <c r="I4" s="155"/>
      <c r="J4" s="109" t="s">
        <v>274</v>
      </c>
      <c r="K4" s="109" t="s">
        <v>275</v>
      </c>
      <c r="L4" s="109" t="s">
        <v>253</v>
      </c>
      <c r="M4" s="109" t="s">
        <v>254</v>
      </c>
      <c r="N4" s="125" t="s">
        <v>257</v>
      </c>
      <c r="O4" s="109" t="s">
        <v>262</v>
      </c>
      <c r="P4" s="121" t="s">
        <v>280</v>
      </c>
    </row>
    <row r="5" spans="1:16" x14ac:dyDescent="0.25">
      <c r="A5" s="108"/>
      <c r="B5" s="108"/>
      <c r="C5" s="108"/>
      <c r="D5" s="121"/>
      <c r="E5" s="121"/>
      <c r="F5" s="109"/>
      <c r="G5" s="109"/>
      <c r="H5" s="109" t="s">
        <v>328</v>
      </c>
      <c r="I5" s="155" t="s">
        <v>329</v>
      </c>
      <c r="J5" s="109"/>
      <c r="K5" s="109"/>
      <c r="L5" s="109"/>
      <c r="M5" s="109"/>
      <c r="N5" s="125"/>
      <c r="O5" s="109"/>
      <c r="P5" s="121"/>
    </row>
    <row r="6" spans="1:16" x14ac:dyDescent="0.25">
      <c r="A6" s="2" t="s">
        <v>10</v>
      </c>
      <c r="B6" s="172" t="s">
        <v>263</v>
      </c>
      <c r="C6" s="172" t="s">
        <v>443</v>
      </c>
      <c r="D6" s="122" t="s">
        <v>444</v>
      </c>
      <c r="E6" s="150">
        <v>38968</v>
      </c>
      <c r="F6" s="112" t="s">
        <v>207</v>
      </c>
      <c r="G6" s="111" t="s">
        <v>456</v>
      </c>
      <c r="H6" s="111">
        <v>2006</v>
      </c>
      <c r="I6" s="156" t="s">
        <v>330</v>
      </c>
      <c r="J6" s="113"/>
      <c r="K6" s="113"/>
      <c r="L6" s="113" t="s">
        <v>58</v>
      </c>
      <c r="M6" s="113" t="s">
        <v>58</v>
      </c>
      <c r="N6" s="119" t="str">
        <f ca="1">IF(F6="","",IF(F6="neodređeno","neodređeno",IF((-(TODAY()-F6))&gt;0,-(TODAY()-F6),"istekao")))</f>
        <v>neodređeno</v>
      </c>
      <c r="O6" s="113" t="str">
        <f t="shared" ref="O6:O52" ca="1" si="0">IF(F6="","",IF(F6="neodređeno","DA",IF(-(TODAY()-F6)&gt;0,"DA","NE")))</f>
        <v>DA</v>
      </c>
      <c r="P6" s="147"/>
    </row>
    <row r="7" spans="1:16" x14ac:dyDescent="0.25">
      <c r="A7" s="231" t="s">
        <v>11</v>
      </c>
      <c r="B7" s="232" t="s">
        <v>263</v>
      </c>
      <c r="C7" s="232" t="s">
        <v>135</v>
      </c>
      <c r="D7" s="148" t="s">
        <v>436</v>
      </c>
      <c r="E7" s="233">
        <v>41244</v>
      </c>
      <c r="F7" s="234" t="s">
        <v>207</v>
      </c>
      <c r="G7" s="235" t="s">
        <v>448</v>
      </c>
      <c r="H7" s="235">
        <v>2012</v>
      </c>
      <c r="I7" s="236" t="s">
        <v>330</v>
      </c>
      <c r="J7" s="237"/>
      <c r="K7" s="237"/>
      <c r="L7" s="237" t="s">
        <v>58</v>
      </c>
      <c r="M7" s="237" t="s">
        <v>58</v>
      </c>
      <c r="N7" s="238" t="str">
        <f ca="1">IF(F7="","",IF(F7="neodređeno","neodređeno",IF((-(TODAY()-F7))&gt;0,-(TODAY()-F7),"istekao")))</f>
        <v>neodređeno</v>
      </c>
      <c r="O7" s="237" t="str">
        <f t="shared" ca="1" si="0"/>
        <v>DA</v>
      </c>
      <c r="P7" s="147" t="s">
        <v>732</v>
      </c>
    </row>
    <row r="8" spans="1:16" x14ac:dyDescent="0.25">
      <c r="A8" s="2" t="s">
        <v>217</v>
      </c>
      <c r="B8" s="172" t="s">
        <v>263</v>
      </c>
      <c r="C8" s="172" t="s">
        <v>135</v>
      </c>
      <c r="D8" s="122" t="s">
        <v>436</v>
      </c>
      <c r="E8" s="150">
        <v>44552</v>
      </c>
      <c r="F8" s="112" t="s">
        <v>207</v>
      </c>
      <c r="G8" s="111" t="s">
        <v>448</v>
      </c>
      <c r="H8" s="111">
        <v>2012</v>
      </c>
      <c r="I8" s="156" t="s">
        <v>330</v>
      </c>
      <c r="J8" s="113"/>
      <c r="K8" s="113"/>
      <c r="L8" s="113" t="s">
        <v>58</v>
      </c>
      <c r="M8" s="113" t="s">
        <v>58</v>
      </c>
      <c r="N8" s="119" t="s">
        <v>207</v>
      </c>
      <c r="O8" s="113" t="str">
        <f t="shared" ca="1" si="0"/>
        <v>DA</v>
      </c>
      <c r="P8" s="147"/>
    </row>
    <row r="9" spans="1:16" x14ac:dyDescent="0.25">
      <c r="A9" s="2" t="s">
        <v>12</v>
      </c>
      <c r="B9" s="172" t="s">
        <v>263</v>
      </c>
      <c r="C9" s="173" t="s">
        <v>453</v>
      </c>
      <c r="D9" s="122" t="s">
        <v>454</v>
      </c>
      <c r="E9" s="150">
        <v>42209</v>
      </c>
      <c r="F9" s="112" t="s">
        <v>207</v>
      </c>
      <c r="G9" s="111" t="s">
        <v>455</v>
      </c>
      <c r="H9" s="111">
        <v>2015</v>
      </c>
      <c r="I9" s="156" t="s">
        <v>330</v>
      </c>
      <c r="J9" s="113"/>
      <c r="K9" s="113"/>
      <c r="L9" s="113" t="s">
        <v>58</v>
      </c>
      <c r="M9" s="113" t="s">
        <v>58</v>
      </c>
      <c r="N9" s="119" t="str">
        <f t="shared" ref="N9:N52" ca="1" si="1">IF(F9="","",IF(F9="neodređeno","neodređeno",IF((-(TODAY()-F9))&gt;0,-(TODAY()-F9),"istekao")))</f>
        <v>neodređeno</v>
      </c>
      <c r="O9" s="113" t="str">
        <f t="shared" ca="1" si="0"/>
        <v>DA</v>
      </c>
      <c r="P9" s="147"/>
    </row>
    <row r="10" spans="1:16" x14ac:dyDescent="0.25">
      <c r="A10" s="2" t="s">
        <v>13</v>
      </c>
      <c r="B10" s="172" t="s">
        <v>263</v>
      </c>
      <c r="C10" s="172" t="s">
        <v>288</v>
      </c>
      <c r="D10" s="122" t="s">
        <v>445</v>
      </c>
      <c r="E10" s="150">
        <v>42887</v>
      </c>
      <c r="F10" s="112" t="s">
        <v>207</v>
      </c>
      <c r="G10" s="111" t="s">
        <v>457</v>
      </c>
      <c r="H10" s="111">
        <v>2017</v>
      </c>
      <c r="I10" s="156" t="s">
        <v>333</v>
      </c>
      <c r="J10" s="113"/>
      <c r="K10" s="113"/>
      <c r="L10" s="113" t="s">
        <v>58</v>
      </c>
      <c r="M10" s="113" t="s">
        <v>58</v>
      </c>
      <c r="N10" s="119" t="str">
        <f t="shared" ca="1" si="1"/>
        <v>neodređeno</v>
      </c>
      <c r="O10" s="113" t="str">
        <f t="shared" ca="1" si="0"/>
        <v>DA</v>
      </c>
      <c r="P10" s="147"/>
    </row>
    <row r="11" spans="1:16" x14ac:dyDescent="0.25">
      <c r="A11" s="2" t="s">
        <v>182</v>
      </c>
      <c r="B11" s="2" t="s">
        <v>263</v>
      </c>
      <c r="C11" s="2" t="s">
        <v>438</v>
      </c>
      <c r="D11" s="122" t="s">
        <v>437</v>
      </c>
      <c r="E11" s="150">
        <v>43297</v>
      </c>
      <c r="F11" s="112" t="s">
        <v>207</v>
      </c>
      <c r="G11" s="111" t="s">
        <v>449</v>
      </c>
      <c r="H11" s="111">
        <v>2018</v>
      </c>
      <c r="I11" s="156" t="s">
        <v>344</v>
      </c>
      <c r="J11" s="113"/>
      <c r="K11" s="113"/>
      <c r="L11" s="113" t="s">
        <v>58</v>
      </c>
      <c r="M11" s="113" t="s">
        <v>58</v>
      </c>
      <c r="N11" s="119" t="str">
        <f t="shared" ca="1" si="1"/>
        <v>neodređeno</v>
      </c>
      <c r="O11" s="113" t="str">
        <f t="shared" ca="1" si="0"/>
        <v>DA</v>
      </c>
      <c r="P11" s="122"/>
    </row>
    <row r="12" spans="1:16" x14ac:dyDescent="0.25">
      <c r="A12" s="2" t="s">
        <v>204</v>
      </c>
      <c r="B12" s="172" t="s">
        <v>263</v>
      </c>
      <c r="C12" s="211" t="s">
        <v>658</v>
      </c>
      <c r="D12" s="122" t="s">
        <v>122</v>
      </c>
      <c r="E12" s="150">
        <v>43355</v>
      </c>
      <c r="F12" s="112">
        <v>43718</v>
      </c>
      <c r="G12" s="111" t="s">
        <v>450</v>
      </c>
      <c r="H12" s="111">
        <v>2018</v>
      </c>
      <c r="I12" s="156" t="s">
        <v>350</v>
      </c>
      <c r="J12" s="113"/>
      <c r="K12" s="113"/>
      <c r="L12" s="113" t="s">
        <v>58</v>
      </c>
      <c r="M12" s="113" t="s">
        <v>58</v>
      </c>
      <c r="N12" s="119" t="str">
        <f t="shared" ca="1" si="1"/>
        <v>istekao</v>
      </c>
      <c r="O12" s="113" t="str">
        <f t="shared" ca="1" si="0"/>
        <v>NE</v>
      </c>
      <c r="P12" s="147"/>
    </row>
    <row r="13" spans="1:16" x14ac:dyDescent="0.25">
      <c r="A13" s="2" t="s">
        <v>211</v>
      </c>
      <c r="B13" s="173" t="s">
        <v>263</v>
      </c>
      <c r="C13" s="173" t="s">
        <v>451</v>
      </c>
      <c r="D13" s="122" t="s">
        <v>82</v>
      </c>
      <c r="E13" s="150">
        <v>43191</v>
      </c>
      <c r="F13" s="112" t="s">
        <v>207</v>
      </c>
      <c r="G13" s="111" t="s">
        <v>452</v>
      </c>
      <c r="H13" s="111">
        <v>2018</v>
      </c>
      <c r="I13" s="156" t="s">
        <v>351</v>
      </c>
      <c r="J13" s="113"/>
      <c r="K13" s="113"/>
      <c r="L13" s="113" t="s">
        <v>58</v>
      </c>
      <c r="M13" s="113" t="s">
        <v>58</v>
      </c>
      <c r="N13" s="119" t="str">
        <f t="shared" ca="1" si="1"/>
        <v>neodređeno</v>
      </c>
      <c r="O13" s="113" t="str">
        <f t="shared" ca="1" si="0"/>
        <v>DA</v>
      </c>
      <c r="P13" s="147"/>
    </row>
    <row r="14" spans="1:16" x14ac:dyDescent="0.25">
      <c r="A14" s="2" t="s">
        <v>212</v>
      </c>
      <c r="B14" s="172" t="s">
        <v>263</v>
      </c>
      <c r="C14" s="172" t="s">
        <v>439</v>
      </c>
      <c r="D14" s="122" t="s">
        <v>206</v>
      </c>
      <c r="E14" s="150">
        <v>43521</v>
      </c>
      <c r="F14" s="112" t="s">
        <v>207</v>
      </c>
      <c r="G14" s="111" t="s">
        <v>361</v>
      </c>
      <c r="H14" s="111">
        <v>2019</v>
      </c>
      <c r="I14" s="156" t="s">
        <v>349</v>
      </c>
      <c r="J14" s="113"/>
      <c r="K14" s="113"/>
      <c r="L14" s="113" t="s">
        <v>58</v>
      </c>
      <c r="M14" s="113" t="s">
        <v>58</v>
      </c>
      <c r="N14" s="119" t="str">
        <f t="shared" ca="1" si="1"/>
        <v>neodređeno</v>
      </c>
      <c r="O14" s="113" t="str">
        <f t="shared" ca="1" si="0"/>
        <v>DA</v>
      </c>
      <c r="P14" s="147"/>
    </row>
    <row r="15" spans="1:16" x14ac:dyDescent="0.25">
      <c r="A15" s="2" t="s">
        <v>213</v>
      </c>
      <c r="B15" s="172" t="s">
        <v>263</v>
      </c>
      <c r="C15" s="172" t="s">
        <v>440</v>
      </c>
      <c r="D15" s="122" t="s">
        <v>441</v>
      </c>
      <c r="E15" s="150">
        <v>43486</v>
      </c>
      <c r="F15" s="112">
        <v>43643</v>
      </c>
      <c r="G15" s="111" t="s">
        <v>362</v>
      </c>
      <c r="H15" s="111">
        <v>2019</v>
      </c>
      <c r="I15" s="156" t="s">
        <v>355</v>
      </c>
      <c r="J15" s="113"/>
      <c r="K15" s="113"/>
      <c r="L15" s="113" t="s">
        <v>58</v>
      </c>
      <c r="M15" s="113" t="s">
        <v>58</v>
      </c>
      <c r="N15" s="119" t="str">
        <f t="shared" ca="1" si="1"/>
        <v>istekao</v>
      </c>
      <c r="O15" s="113" t="str">
        <f t="shared" ca="1" si="0"/>
        <v>NE</v>
      </c>
      <c r="P15" s="147"/>
    </row>
    <row r="16" spans="1:16" x14ac:dyDescent="0.25">
      <c r="A16" s="2" t="s">
        <v>298</v>
      </c>
      <c r="B16" s="172" t="s">
        <v>263</v>
      </c>
      <c r="C16" s="172" t="s">
        <v>264</v>
      </c>
      <c r="D16" s="122" t="s">
        <v>442</v>
      </c>
      <c r="E16" s="150">
        <v>43497</v>
      </c>
      <c r="F16" s="112" t="s">
        <v>207</v>
      </c>
      <c r="G16" s="111" t="s">
        <v>364</v>
      </c>
      <c r="H16" s="111">
        <v>2019</v>
      </c>
      <c r="I16" s="156" t="s">
        <v>347</v>
      </c>
      <c r="J16" s="113"/>
      <c r="K16" s="113"/>
      <c r="L16" s="113" t="s">
        <v>58</v>
      </c>
      <c r="M16" s="113" t="s">
        <v>58</v>
      </c>
      <c r="N16" s="119" t="str">
        <f t="shared" ca="1" si="1"/>
        <v>neodređeno</v>
      </c>
      <c r="O16" s="113" t="str">
        <f t="shared" ca="1" si="0"/>
        <v>DA</v>
      </c>
      <c r="P16" s="147"/>
    </row>
    <row r="17" spans="1:16" x14ac:dyDescent="0.25">
      <c r="A17" s="2" t="s">
        <v>299</v>
      </c>
      <c r="B17" s="172" t="s">
        <v>263</v>
      </c>
      <c r="C17" s="172" t="s">
        <v>285</v>
      </c>
      <c r="D17" s="122" t="s">
        <v>286</v>
      </c>
      <c r="E17" s="150">
        <v>43475</v>
      </c>
      <c r="F17" s="112" t="s">
        <v>207</v>
      </c>
      <c r="G17" s="111" t="s">
        <v>366</v>
      </c>
      <c r="H17" s="111">
        <v>2019</v>
      </c>
      <c r="I17" s="156" t="s">
        <v>345</v>
      </c>
      <c r="J17" s="113"/>
      <c r="K17" s="113"/>
      <c r="L17" s="113" t="s">
        <v>58</v>
      </c>
      <c r="M17" s="113" t="s">
        <v>58</v>
      </c>
      <c r="N17" s="119" t="str">
        <f t="shared" ca="1" si="1"/>
        <v>neodređeno</v>
      </c>
      <c r="O17" s="113" t="str">
        <f t="shared" ca="1" si="0"/>
        <v>DA</v>
      </c>
      <c r="P17" s="147"/>
    </row>
    <row r="18" spans="1:16" x14ac:dyDescent="0.25">
      <c r="A18" s="2" t="s">
        <v>300</v>
      </c>
      <c r="B18" s="172" t="s">
        <v>263</v>
      </c>
      <c r="C18" s="172" t="s">
        <v>302</v>
      </c>
      <c r="D18" s="122" t="s">
        <v>446</v>
      </c>
      <c r="E18" s="150">
        <v>43648</v>
      </c>
      <c r="F18" s="112" t="s">
        <v>207</v>
      </c>
      <c r="G18" s="111" t="s">
        <v>371</v>
      </c>
      <c r="H18" s="111">
        <v>2019</v>
      </c>
      <c r="I18" s="156" t="s">
        <v>447</v>
      </c>
      <c r="J18" s="113"/>
      <c r="K18" s="113"/>
      <c r="L18" s="113" t="s">
        <v>58</v>
      </c>
      <c r="M18" s="113" t="s">
        <v>58</v>
      </c>
      <c r="N18" s="119" t="str">
        <f t="shared" ca="1" si="1"/>
        <v>neodređeno</v>
      </c>
      <c r="O18" s="113" t="str">
        <f t="shared" ca="1" si="0"/>
        <v>DA</v>
      </c>
      <c r="P18" s="147"/>
    </row>
    <row r="19" spans="1:16" x14ac:dyDescent="0.25">
      <c r="A19" s="2" t="s">
        <v>214</v>
      </c>
      <c r="B19" s="172" t="s">
        <v>263</v>
      </c>
      <c r="C19" s="172" t="s">
        <v>438</v>
      </c>
      <c r="D19" s="122" t="s">
        <v>319</v>
      </c>
      <c r="E19" s="150">
        <v>43723</v>
      </c>
      <c r="F19" s="112" t="s">
        <v>207</v>
      </c>
      <c r="G19" s="111" t="s">
        <v>376</v>
      </c>
      <c r="H19" s="111">
        <v>2019</v>
      </c>
      <c r="I19" s="156" t="s">
        <v>332</v>
      </c>
      <c r="J19" s="113"/>
      <c r="K19" s="113"/>
      <c r="L19" s="113" t="s">
        <v>58</v>
      </c>
      <c r="M19" s="113" t="s">
        <v>58</v>
      </c>
      <c r="N19" s="119" t="str">
        <f t="shared" ca="1" si="1"/>
        <v>neodređeno</v>
      </c>
      <c r="O19" s="113" t="str">
        <f t="shared" ca="1" si="0"/>
        <v>DA</v>
      </c>
      <c r="P19" s="147"/>
    </row>
    <row r="20" spans="1:16" ht="30" x14ac:dyDescent="0.25">
      <c r="A20" s="2" t="s">
        <v>215</v>
      </c>
      <c r="B20" s="172" t="s">
        <v>263</v>
      </c>
      <c r="C20" s="172" t="s">
        <v>562</v>
      </c>
      <c r="D20" s="122" t="s">
        <v>563</v>
      </c>
      <c r="E20" s="150">
        <v>44077</v>
      </c>
      <c r="F20" s="112" t="s">
        <v>207</v>
      </c>
      <c r="G20" s="111" t="s">
        <v>564</v>
      </c>
      <c r="H20" s="111">
        <v>2020</v>
      </c>
      <c r="I20" s="156" t="s">
        <v>565</v>
      </c>
      <c r="J20" s="113"/>
      <c r="K20" s="113"/>
      <c r="L20" s="113" t="s">
        <v>58</v>
      </c>
      <c r="M20" s="113" t="s">
        <v>58</v>
      </c>
      <c r="N20" s="119" t="str">
        <f t="shared" ca="1" si="1"/>
        <v>neodređeno</v>
      </c>
      <c r="O20" s="113" t="str">
        <f t="shared" ca="1" si="0"/>
        <v>DA</v>
      </c>
      <c r="P20" s="147"/>
    </row>
    <row r="21" spans="1:16" x14ac:dyDescent="0.25">
      <c r="A21" s="2" t="s">
        <v>216</v>
      </c>
      <c r="B21" s="172" t="s">
        <v>263</v>
      </c>
      <c r="C21" s="172" t="s">
        <v>614</v>
      </c>
      <c r="D21" s="122" t="s">
        <v>615</v>
      </c>
      <c r="E21" s="150">
        <v>44211</v>
      </c>
      <c r="F21" s="112" t="s">
        <v>207</v>
      </c>
      <c r="G21" s="111" t="s">
        <v>616</v>
      </c>
      <c r="H21" s="111">
        <v>2021</v>
      </c>
      <c r="I21" s="156" t="s">
        <v>355</v>
      </c>
      <c r="J21" s="113">
        <v>2880</v>
      </c>
      <c r="K21" s="113">
        <v>3600</v>
      </c>
      <c r="L21" s="113" t="s">
        <v>58</v>
      </c>
      <c r="M21" s="113" t="s">
        <v>58</v>
      </c>
      <c r="N21" s="119" t="str">
        <f t="shared" ca="1" si="1"/>
        <v>neodređeno</v>
      </c>
      <c r="O21" s="113" t="str">
        <f t="shared" ca="1" si="0"/>
        <v>DA</v>
      </c>
      <c r="P21" s="147"/>
    </row>
    <row r="22" spans="1:16" ht="18.75" customHeight="1" x14ac:dyDescent="0.25">
      <c r="A22" s="2" t="s">
        <v>218</v>
      </c>
      <c r="B22" s="308" t="s">
        <v>263</v>
      </c>
      <c r="C22" s="172" t="s">
        <v>135</v>
      </c>
      <c r="D22" s="122" t="s">
        <v>436</v>
      </c>
      <c r="E22" s="150">
        <v>45314</v>
      </c>
      <c r="F22" s="112" t="s">
        <v>207</v>
      </c>
      <c r="G22" s="111" t="s">
        <v>1023</v>
      </c>
      <c r="H22" s="111">
        <v>2024</v>
      </c>
      <c r="I22" s="156" t="s">
        <v>330</v>
      </c>
      <c r="J22" s="113"/>
      <c r="K22" s="113"/>
      <c r="L22" s="113" t="s">
        <v>58</v>
      </c>
      <c r="M22" s="113" t="s">
        <v>58</v>
      </c>
      <c r="N22" s="119" t="str">
        <f t="shared" ca="1" si="1"/>
        <v>neodređeno</v>
      </c>
      <c r="O22" s="113" t="str">
        <f t="shared" ca="1" si="0"/>
        <v>DA</v>
      </c>
      <c r="P22" s="147"/>
    </row>
    <row r="23" spans="1:16" ht="18.75" customHeight="1" x14ac:dyDescent="0.25">
      <c r="A23" s="2" t="s">
        <v>219</v>
      </c>
      <c r="B23" s="308" t="s">
        <v>263</v>
      </c>
      <c r="C23" s="338" t="s">
        <v>1137</v>
      </c>
      <c r="D23" s="122" t="s">
        <v>1139</v>
      </c>
      <c r="E23" s="150">
        <v>45420</v>
      </c>
      <c r="F23" s="112" t="s">
        <v>207</v>
      </c>
      <c r="G23" s="111" t="s">
        <v>1140</v>
      </c>
      <c r="H23" s="111">
        <v>2024</v>
      </c>
      <c r="I23" s="156" t="s">
        <v>349</v>
      </c>
      <c r="J23" s="113"/>
      <c r="K23" s="113"/>
      <c r="L23" s="113" t="s">
        <v>58</v>
      </c>
      <c r="M23" s="113" t="s">
        <v>58</v>
      </c>
      <c r="N23" s="119" t="str">
        <f t="shared" ca="1" si="1"/>
        <v>neodređeno</v>
      </c>
      <c r="O23" s="113" t="str">
        <f t="shared" ca="1" si="0"/>
        <v>DA</v>
      </c>
      <c r="P23" s="147"/>
    </row>
    <row r="24" spans="1:16" ht="18.75" customHeight="1" x14ac:dyDescent="0.25">
      <c r="A24" s="2" t="s">
        <v>220</v>
      </c>
      <c r="B24" s="308" t="s">
        <v>263</v>
      </c>
      <c r="C24" s="338" t="s">
        <v>1136</v>
      </c>
      <c r="D24" s="122" t="s">
        <v>1138</v>
      </c>
      <c r="E24" s="150">
        <v>45387</v>
      </c>
      <c r="F24" s="112" t="s">
        <v>207</v>
      </c>
      <c r="G24" s="111" t="s">
        <v>1141</v>
      </c>
      <c r="H24" s="111">
        <v>2024</v>
      </c>
      <c r="I24" s="156" t="s">
        <v>355</v>
      </c>
      <c r="J24" s="113"/>
      <c r="K24" s="113"/>
      <c r="L24" s="113" t="s">
        <v>58</v>
      </c>
      <c r="M24" s="113" t="s">
        <v>58</v>
      </c>
      <c r="N24" s="119" t="str">
        <f t="shared" ca="1" si="1"/>
        <v>neodređeno</v>
      </c>
      <c r="O24" s="113" t="str">
        <f t="shared" ca="1" si="0"/>
        <v>DA</v>
      </c>
      <c r="P24" s="147"/>
    </row>
    <row r="25" spans="1:16" ht="18.75" customHeight="1" x14ac:dyDescent="0.25">
      <c r="A25" s="2" t="s">
        <v>221</v>
      </c>
      <c r="B25" s="308" t="s">
        <v>263</v>
      </c>
      <c r="C25" s="342" t="s">
        <v>1156</v>
      </c>
      <c r="D25" s="122" t="s">
        <v>1157</v>
      </c>
      <c r="E25" s="150">
        <v>45622</v>
      </c>
      <c r="F25" s="112" t="s">
        <v>207</v>
      </c>
      <c r="G25" s="111" t="s">
        <v>1155</v>
      </c>
      <c r="H25" s="111">
        <v>2024</v>
      </c>
      <c r="I25" s="156" t="s">
        <v>357</v>
      </c>
      <c r="J25" s="113"/>
      <c r="K25" s="113"/>
      <c r="L25" s="113" t="s">
        <v>58</v>
      </c>
      <c r="M25" s="113" t="s">
        <v>58</v>
      </c>
      <c r="N25" s="119" t="str">
        <f t="shared" ca="1" si="1"/>
        <v>neodređeno</v>
      </c>
      <c r="O25" s="113" t="str">
        <f t="shared" ca="1" si="0"/>
        <v>DA</v>
      </c>
      <c r="P25" s="147"/>
    </row>
    <row r="26" spans="1:16" ht="18.75" customHeight="1" x14ac:dyDescent="0.25">
      <c r="A26" s="2"/>
      <c r="B26" s="123" t="s">
        <v>263</v>
      </c>
      <c r="C26" s="117" t="s">
        <v>58</v>
      </c>
      <c r="D26" s="113" t="s">
        <v>1138</v>
      </c>
      <c r="E26" s="150">
        <v>45642</v>
      </c>
      <c r="F26" s="112" t="s">
        <v>207</v>
      </c>
      <c r="G26" s="111" t="s">
        <v>1159</v>
      </c>
      <c r="H26" s="111">
        <v>2024</v>
      </c>
      <c r="I26" s="156" t="s">
        <v>347</v>
      </c>
      <c r="K26" s="113"/>
      <c r="L26" s="113" t="s">
        <v>58</v>
      </c>
      <c r="M26" s="113" t="s">
        <v>58</v>
      </c>
      <c r="N26" s="119" t="s">
        <v>207</v>
      </c>
      <c r="O26" s="113" t="str">
        <f t="shared" ca="1" si="0"/>
        <v>DA</v>
      </c>
      <c r="P26" s="147"/>
    </row>
    <row r="27" spans="1:16" ht="18.75" customHeight="1" x14ac:dyDescent="0.25">
      <c r="A27" s="2"/>
      <c r="B27" s="123"/>
      <c r="C27" s="117"/>
      <c r="D27" s="122"/>
      <c r="E27" s="150"/>
      <c r="F27" s="112"/>
      <c r="G27" s="111"/>
      <c r="H27" s="111"/>
      <c r="I27" s="156"/>
      <c r="J27" s="113"/>
      <c r="K27" s="113"/>
      <c r="L27" s="113"/>
      <c r="M27" s="113"/>
      <c r="N27" s="119" t="str">
        <f t="shared" ca="1" si="1"/>
        <v/>
      </c>
      <c r="O27" s="113" t="str">
        <f t="shared" ca="1" si="0"/>
        <v/>
      </c>
      <c r="P27" s="147"/>
    </row>
    <row r="28" spans="1:16" ht="18.75" customHeight="1" x14ac:dyDescent="0.25">
      <c r="A28" s="2"/>
      <c r="B28" s="123"/>
      <c r="C28" s="117"/>
      <c r="D28" s="122"/>
      <c r="E28" s="150"/>
      <c r="F28" s="112"/>
      <c r="G28" s="111"/>
      <c r="H28" s="111"/>
      <c r="I28" s="156"/>
      <c r="J28" s="113"/>
      <c r="K28" s="113"/>
      <c r="L28" s="113"/>
      <c r="M28" s="113"/>
      <c r="N28" s="119" t="str">
        <f t="shared" ca="1" si="1"/>
        <v/>
      </c>
      <c r="O28" s="113" t="str">
        <f t="shared" ca="1" si="0"/>
        <v/>
      </c>
      <c r="P28" s="147"/>
    </row>
    <row r="29" spans="1:16" x14ac:dyDescent="0.25">
      <c r="A29" s="2"/>
      <c r="B29" s="123"/>
      <c r="C29" s="117"/>
      <c r="D29" s="122"/>
      <c r="E29" s="150"/>
      <c r="F29" s="112"/>
      <c r="G29" s="111"/>
      <c r="H29" s="111"/>
      <c r="I29" s="156"/>
      <c r="J29" s="113"/>
      <c r="K29" s="113"/>
      <c r="L29" s="113"/>
      <c r="M29" s="113"/>
      <c r="N29" s="119" t="str">
        <f t="shared" ca="1" si="1"/>
        <v/>
      </c>
      <c r="O29" s="113" t="str">
        <f t="shared" ca="1" si="0"/>
        <v/>
      </c>
      <c r="P29" s="147"/>
    </row>
    <row r="30" spans="1:16" ht="18.75" customHeight="1" x14ac:dyDescent="0.25">
      <c r="A30" s="2"/>
      <c r="B30" s="110"/>
      <c r="C30" s="110"/>
      <c r="D30" s="122"/>
      <c r="E30" s="150"/>
      <c r="F30" s="112"/>
      <c r="G30" s="111"/>
      <c r="H30" s="111"/>
      <c r="I30" s="156"/>
      <c r="J30" s="113"/>
      <c r="K30" s="111"/>
      <c r="L30" s="113"/>
      <c r="M30" s="113"/>
      <c r="N30" s="119" t="str">
        <f t="shared" ca="1" si="1"/>
        <v/>
      </c>
      <c r="O30" s="113" t="str">
        <f t="shared" ca="1" si="0"/>
        <v/>
      </c>
      <c r="P30" s="147"/>
    </row>
    <row r="31" spans="1:16" ht="18.75" customHeight="1" x14ac:dyDescent="0.25">
      <c r="A31" s="2"/>
      <c r="B31" s="123"/>
      <c r="C31" s="114"/>
      <c r="D31" s="122"/>
      <c r="E31" s="150"/>
      <c r="F31" s="112"/>
      <c r="G31" s="111"/>
      <c r="H31" s="111"/>
      <c r="I31" s="156"/>
      <c r="J31" s="113"/>
      <c r="K31" s="111"/>
      <c r="L31" s="113"/>
      <c r="M31" s="113"/>
      <c r="N31" s="119" t="str">
        <f t="shared" ca="1" si="1"/>
        <v/>
      </c>
      <c r="O31" s="113" t="str">
        <f t="shared" ca="1" si="0"/>
        <v/>
      </c>
      <c r="P31" s="147"/>
    </row>
    <row r="32" spans="1:16" ht="18.75" customHeight="1" x14ac:dyDescent="0.25">
      <c r="A32" s="2"/>
      <c r="B32" s="123"/>
      <c r="C32" s="123"/>
      <c r="D32" s="122"/>
      <c r="E32" s="150"/>
      <c r="F32" s="112"/>
      <c r="G32" s="111"/>
      <c r="H32" s="111"/>
      <c r="I32" s="156"/>
      <c r="J32" s="113"/>
      <c r="K32" s="111"/>
      <c r="L32" s="113"/>
      <c r="M32" s="113"/>
      <c r="N32" s="119" t="str">
        <f t="shared" ca="1" si="1"/>
        <v/>
      </c>
      <c r="O32" s="113" t="str">
        <f t="shared" ca="1" si="0"/>
        <v/>
      </c>
      <c r="P32" s="147"/>
    </row>
    <row r="33" spans="1:16" ht="18.75" customHeight="1" x14ac:dyDescent="0.25">
      <c r="A33" s="2"/>
      <c r="B33" s="123"/>
      <c r="C33" s="123"/>
      <c r="D33" s="122"/>
      <c r="E33" s="150"/>
      <c r="F33" s="112"/>
      <c r="G33" s="111"/>
      <c r="H33" s="111"/>
      <c r="I33" s="156"/>
      <c r="J33" s="113"/>
      <c r="K33" s="113"/>
      <c r="L33" s="113"/>
      <c r="M33" s="113"/>
      <c r="N33" s="119" t="str">
        <f t="shared" ca="1" si="1"/>
        <v/>
      </c>
      <c r="O33" s="113" t="str">
        <f t="shared" ca="1" si="0"/>
        <v/>
      </c>
      <c r="P33" s="147"/>
    </row>
    <row r="34" spans="1:16" ht="18.75" customHeight="1" x14ac:dyDescent="0.25">
      <c r="A34" s="2"/>
      <c r="B34" s="129"/>
      <c r="C34" s="129"/>
      <c r="D34" s="122"/>
      <c r="E34" s="150"/>
      <c r="F34" s="112"/>
      <c r="G34" s="111"/>
      <c r="H34" s="111"/>
      <c r="I34" s="156"/>
      <c r="J34" s="113"/>
      <c r="K34" s="113"/>
      <c r="L34" s="113"/>
      <c r="M34" s="113"/>
      <c r="N34" s="119" t="str">
        <f t="shared" ca="1" si="1"/>
        <v/>
      </c>
      <c r="O34" s="113" t="str">
        <f t="shared" ca="1" si="0"/>
        <v/>
      </c>
      <c r="P34" s="147"/>
    </row>
    <row r="35" spans="1:16" ht="18.75" customHeight="1" x14ac:dyDescent="0.25">
      <c r="A35" s="2"/>
      <c r="B35" s="130"/>
      <c r="C35" s="130"/>
      <c r="D35" s="122"/>
      <c r="E35" s="150"/>
      <c r="F35" s="112"/>
      <c r="G35" s="111"/>
      <c r="H35" s="111"/>
      <c r="I35" s="156"/>
      <c r="J35" s="113"/>
      <c r="K35" s="113"/>
      <c r="L35" s="113"/>
      <c r="M35" s="113"/>
      <c r="N35" s="119" t="str">
        <f t="shared" ca="1" si="1"/>
        <v/>
      </c>
      <c r="O35" s="113" t="str">
        <f t="shared" ca="1" si="0"/>
        <v/>
      </c>
      <c r="P35" s="147"/>
    </row>
    <row r="36" spans="1:16" ht="18.75" customHeight="1" x14ac:dyDescent="0.25">
      <c r="A36" s="2"/>
      <c r="B36" s="131"/>
      <c r="C36" s="131"/>
      <c r="D36" s="122"/>
      <c r="E36" s="150"/>
      <c r="F36" s="112"/>
      <c r="G36" s="111"/>
      <c r="H36" s="111"/>
      <c r="I36" s="156"/>
      <c r="J36" s="113"/>
      <c r="K36" s="113"/>
      <c r="L36" s="113"/>
      <c r="M36" s="113"/>
      <c r="N36" s="119" t="str">
        <f t="shared" ca="1" si="1"/>
        <v/>
      </c>
      <c r="O36" s="113" t="str">
        <f t="shared" ca="1" si="0"/>
        <v/>
      </c>
      <c r="P36" s="147"/>
    </row>
    <row r="37" spans="1:16" ht="18.75" customHeight="1" x14ac:dyDescent="0.25">
      <c r="A37" s="2"/>
      <c r="B37" s="132"/>
      <c r="C37" s="132"/>
      <c r="D37" s="122"/>
      <c r="E37" s="150"/>
      <c r="F37" s="112"/>
      <c r="G37" s="111"/>
      <c r="H37" s="111"/>
      <c r="I37" s="156"/>
      <c r="J37" s="113"/>
      <c r="K37" s="113"/>
      <c r="L37" s="113"/>
      <c r="M37" s="113"/>
      <c r="N37" s="119" t="str">
        <f t="shared" ca="1" si="1"/>
        <v/>
      </c>
      <c r="O37" s="113" t="str">
        <f t="shared" ca="1" si="0"/>
        <v/>
      </c>
      <c r="P37" s="147"/>
    </row>
    <row r="38" spans="1:16" ht="18.75" customHeight="1" x14ac:dyDescent="0.25">
      <c r="A38" s="2"/>
      <c r="B38" s="132"/>
      <c r="C38" s="132"/>
      <c r="D38" s="122"/>
      <c r="E38" s="150"/>
      <c r="F38" s="112"/>
      <c r="G38" s="111"/>
      <c r="H38" s="111"/>
      <c r="I38" s="156"/>
      <c r="J38" s="113"/>
      <c r="K38" s="113"/>
      <c r="L38" s="113"/>
      <c r="M38" s="113"/>
      <c r="N38" s="119" t="str">
        <f t="shared" ca="1" si="1"/>
        <v/>
      </c>
      <c r="O38" s="113" t="str">
        <f t="shared" ca="1" si="0"/>
        <v/>
      </c>
      <c r="P38" s="147"/>
    </row>
    <row r="39" spans="1:16" ht="18.75" customHeight="1" x14ac:dyDescent="0.25">
      <c r="A39" s="2"/>
      <c r="B39" s="133"/>
      <c r="C39" s="133"/>
      <c r="D39" s="122"/>
      <c r="E39" s="150"/>
      <c r="F39" s="112"/>
      <c r="G39" s="111"/>
      <c r="H39" s="111"/>
      <c r="I39" s="156"/>
      <c r="J39" s="113"/>
      <c r="K39" s="113"/>
      <c r="L39" s="113"/>
      <c r="M39" s="113"/>
      <c r="N39" s="119" t="str">
        <f t="shared" ca="1" si="1"/>
        <v/>
      </c>
      <c r="O39" s="113" t="str">
        <f t="shared" ca="1" si="0"/>
        <v/>
      </c>
      <c r="P39" s="147"/>
    </row>
    <row r="40" spans="1:16" x14ac:dyDescent="0.25">
      <c r="A40" s="2"/>
      <c r="B40" s="133"/>
      <c r="C40" s="134"/>
      <c r="D40" s="122"/>
      <c r="E40" s="150"/>
      <c r="F40" s="112"/>
      <c r="G40" s="111"/>
      <c r="H40" s="111"/>
      <c r="I40" s="156"/>
      <c r="J40" s="113"/>
      <c r="K40" s="113"/>
      <c r="L40" s="113"/>
      <c r="M40" s="113"/>
      <c r="N40" s="119" t="str">
        <f t="shared" ca="1" si="1"/>
        <v/>
      </c>
      <c r="O40" s="113" t="str">
        <f t="shared" ca="1" si="0"/>
        <v/>
      </c>
      <c r="P40" s="147"/>
    </row>
    <row r="41" spans="1:16" ht="15.75" customHeight="1" x14ac:dyDescent="0.25">
      <c r="A41" s="2"/>
      <c r="B41" s="2"/>
      <c r="C41" s="2"/>
      <c r="D41" s="122"/>
      <c r="E41" s="150"/>
      <c r="F41" s="112"/>
      <c r="G41" s="111"/>
      <c r="H41" s="111"/>
      <c r="I41" s="156"/>
      <c r="J41" s="111"/>
      <c r="K41" s="111"/>
      <c r="L41" s="111"/>
      <c r="M41" s="111"/>
      <c r="N41" s="119" t="str">
        <f t="shared" ca="1" si="1"/>
        <v/>
      </c>
      <c r="O41" s="113" t="str">
        <f t="shared" ca="1" si="0"/>
        <v/>
      </c>
      <c r="P41" s="122"/>
    </row>
    <row r="42" spans="1:16" x14ac:dyDescent="0.25">
      <c r="A42" s="2"/>
      <c r="B42" s="2"/>
      <c r="C42" s="2"/>
      <c r="D42" s="122"/>
      <c r="E42" s="150"/>
      <c r="F42" s="112"/>
      <c r="G42" s="111"/>
      <c r="H42" s="111"/>
      <c r="I42" s="156"/>
      <c r="J42" s="111"/>
      <c r="K42" s="111"/>
      <c r="L42" s="111"/>
      <c r="M42" s="111"/>
      <c r="N42" s="119" t="str">
        <f t="shared" ca="1" si="1"/>
        <v/>
      </c>
      <c r="O42" s="113" t="str">
        <f t="shared" ca="1" si="0"/>
        <v/>
      </c>
      <c r="P42" s="122"/>
    </row>
    <row r="43" spans="1:16" x14ac:dyDescent="0.25">
      <c r="A43" s="2"/>
      <c r="B43" s="133"/>
      <c r="C43" s="134"/>
      <c r="D43" s="122"/>
      <c r="E43" s="150"/>
      <c r="F43" s="112"/>
      <c r="G43" s="111"/>
      <c r="H43" s="111"/>
      <c r="I43" s="156"/>
      <c r="J43" s="113"/>
      <c r="K43" s="113"/>
      <c r="L43" s="113"/>
      <c r="M43" s="113"/>
      <c r="N43" s="119" t="str">
        <f t="shared" ca="1" si="1"/>
        <v/>
      </c>
      <c r="O43" s="113" t="str">
        <f t="shared" ca="1" si="0"/>
        <v/>
      </c>
      <c r="P43" s="147"/>
    </row>
    <row r="44" spans="1:16" x14ac:dyDescent="0.25">
      <c r="A44" s="2"/>
      <c r="B44" s="137"/>
      <c r="C44" s="137"/>
      <c r="D44" s="122"/>
      <c r="E44" s="150"/>
      <c r="F44" s="112"/>
      <c r="G44" s="111"/>
      <c r="H44" s="111"/>
      <c r="I44" s="156"/>
      <c r="J44" s="113"/>
      <c r="K44" s="113"/>
      <c r="L44" s="113"/>
      <c r="M44" s="113"/>
      <c r="N44" s="119" t="str">
        <f t="shared" ca="1" si="1"/>
        <v/>
      </c>
      <c r="O44" s="113" t="str">
        <f t="shared" ca="1" si="0"/>
        <v/>
      </c>
      <c r="P44" s="147"/>
    </row>
    <row r="45" spans="1:16" x14ac:dyDescent="0.25">
      <c r="A45" s="2"/>
      <c r="B45" s="138"/>
      <c r="C45" s="116"/>
      <c r="D45" s="122"/>
      <c r="E45" s="150"/>
      <c r="F45" s="112"/>
      <c r="G45" s="111"/>
      <c r="H45" s="111"/>
      <c r="I45" s="156"/>
      <c r="J45" s="113"/>
      <c r="K45" s="113"/>
      <c r="L45" s="113"/>
      <c r="M45" s="113"/>
      <c r="N45" s="119" t="str">
        <f t="shared" ca="1" si="1"/>
        <v/>
      </c>
      <c r="O45" s="113" t="str">
        <f t="shared" ca="1" si="0"/>
        <v/>
      </c>
      <c r="P45" s="147"/>
    </row>
    <row r="46" spans="1:16" x14ac:dyDescent="0.25">
      <c r="A46" s="2"/>
      <c r="B46" s="149"/>
      <c r="C46" s="149"/>
      <c r="D46" s="122"/>
      <c r="E46" s="150"/>
      <c r="F46" s="112"/>
      <c r="G46" s="111"/>
      <c r="H46" s="111"/>
      <c r="I46" s="156"/>
      <c r="J46" s="113"/>
      <c r="K46" s="113"/>
      <c r="L46" s="113"/>
      <c r="M46" s="113"/>
      <c r="N46" s="119" t="str">
        <f t="shared" ca="1" si="1"/>
        <v/>
      </c>
      <c r="O46" s="113" t="str">
        <f t="shared" ca="1" si="0"/>
        <v/>
      </c>
      <c r="P46" s="147"/>
    </row>
    <row r="47" spans="1:16" x14ac:dyDescent="0.25">
      <c r="A47" s="2"/>
      <c r="B47" s="149"/>
      <c r="C47" s="149"/>
      <c r="D47" s="122"/>
      <c r="E47" s="150"/>
      <c r="F47" s="112"/>
      <c r="G47" s="111"/>
      <c r="H47" s="111"/>
      <c r="I47" s="156"/>
      <c r="J47" s="113"/>
      <c r="K47" s="113"/>
      <c r="L47" s="113"/>
      <c r="M47" s="113"/>
      <c r="N47" s="119" t="str">
        <f t="shared" ca="1" si="1"/>
        <v/>
      </c>
      <c r="O47" s="113" t="str">
        <f t="shared" ca="1" si="0"/>
        <v/>
      </c>
      <c r="P47" s="147"/>
    </row>
    <row r="48" spans="1:16" x14ac:dyDescent="0.25">
      <c r="A48" s="2"/>
      <c r="B48" s="161"/>
      <c r="C48" s="161"/>
      <c r="D48" s="122"/>
      <c r="E48" s="150"/>
      <c r="F48" s="112"/>
      <c r="G48" s="111"/>
      <c r="H48" s="111"/>
      <c r="I48" s="156"/>
      <c r="J48" s="113"/>
      <c r="K48" s="113"/>
      <c r="L48" s="113"/>
      <c r="M48" s="113"/>
      <c r="N48" s="119" t="str">
        <f t="shared" ca="1" si="1"/>
        <v/>
      </c>
      <c r="O48" s="113" t="str">
        <f t="shared" ca="1" si="0"/>
        <v/>
      </c>
      <c r="P48" s="147"/>
    </row>
    <row r="49" spans="1:16" x14ac:dyDescent="0.25">
      <c r="A49" s="2"/>
      <c r="B49" s="162"/>
      <c r="C49" s="162"/>
      <c r="D49" s="122"/>
      <c r="E49" s="150"/>
      <c r="F49" s="112"/>
      <c r="G49" s="111"/>
      <c r="H49" s="111"/>
      <c r="I49" s="156"/>
      <c r="J49" s="113"/>
      <c r="K49" s="113"/>
      <c r="L49" s="113"/>
      <c r="M49" s="113"/>
      <c r="N49" s="119" t="str">
        <f t="shared" ca="1" si="1"/>
        <v/>
      </c>
      <c r="O49" s="113" t="str">
        <f t="shared" ca="1" si="0"/>
        <v/>
      </c>
      <c r="P49" s="147"/>
    </row>
    <row r="50" spans="1:16" x14ac:dyDescent="0.25">
      <c r="A50" s="2"/>
      <c r="B50" s="162"/>
      <c r="C50" s="162"/>
      <c r="D50" s="122"/>
      <c r="E50" s="150"/>
      <c r="F50" s="112"/>
      <c r="G50" s="111"/>
      <c r="H50" s="111"/>
      <c r="I50" s="156"/>
      <c r="J50" s="113"/>
      <c r="K50" s="111"/>
      <c r="L50" s="113"/>
      <c r="M50" s="113"/>
      <c r="N50" s="119" t="str">
        <f t="shared" ca="1" si="1"/>
        <v/>
      </c>
      <c r="O50" s="113" t="str">
        <f t="shared" ca="1" si="0"/>
        <v/>
      </c>
      <c r="P50" s="147"/>
    </row>
    <row r="51" spans="1:16" x14ac:dyDescent="0.25">
      <c r="A51" s="2"/>
      <c r="B51" s="166"/>
      <c r="C51" s="166"/>
      <c r="D51" s="122"/>
      <c r="E51" s="150"/>
      <c r="F51" s="112"/>
      <c r="G51" s="111"/>
      <c r="H51" s="111"/>
      <c r="I51" s="156"/>
      <c r="J51" s="113"/>
      <c r="K51" s="111"/>
      <c r="L51" s="113"/>
      <c r="M51" s="113"/>
      <c r="N51" s="119" t="str">
        <f t="shared" ca="1" si="1"/>
        <v/>
      </c>
      <c r="O51" s="113" t="str">
        <f t="shared" ca="1" si="0"/>
        <v/>
      </c>
      <c r="P51" s="147"/>
    </row>
    <row r="52" spans="1:16" x14ac:dyDescent="0.25">
      <c r="A52" s="2"/>
      <c r="B52" s="123"/>
      <c r="C52" s="116"/>
      <c r="D52" s="122"/>
      <c r="E52" s="150"/>
      <c r="F52" s="112"/>
      <c r="G52" s="111"/>
      <c r="H52" s="111"/>
      <c r="I52" s="156"/>
      <c r="J52" s="113"/>
      <c r="K52" s="111"/>
      <c r="L52" s="113"/>
      <c r="M52" s="113"/>
      <c r="N52" s="119" t="str">
        <f t="shared" ca="1" si="1"/>
        <v/>
      </c>
      <c r="O52" s="113" t="str">
        <f t="shared" ca="1" si="0"/>
        <v/>
      </c>
      <c r="P52" s="147"/>
    </row>
    <row r="53" spans="1:16" x14ac:dyDescent="0.25">
      <c r="A53" s="2"/>
      <c r="B53" s="123"/>
      <c r="C53" s="116"/>
      <c r="D53" s="122"/>
      <c r="E53" s="150"/>
      <c r="F53" s="112"/>
      <c r="G53" s="111"/>
      <c r="H53" s="111"/>
      <c r="I53" s="156"/>
      <c r="J53" s="113"/>
      <c r="K53" s="111"/>
      <c r="L53" s="113"/>
      <c r="M53" s="113"/>
      <c r="N53" s="119" t="str">
        <f t="shared" ref="N53:N61" ca="1" si="2">IF(F53="","",IF(F53="neodređeno","neodređeno",IF((-(TODAY()-F53))&gt;0,-(TODAY()-F53),"istekao")))</f>
        <v/>
      </c>
      <c r="O53" s="113"/>
      <c r="P53" s="147"/>
    </row>
    <row r="54" spans="1:16" x14ac:dyDescent="0.25">
      <c r="A54" s="2"/>
      <c r="B54" s="123"/>
      <c r="C54" s="116"/>
      <c r="D54" s="122"/>
      <c r="E54" s="150"/>
      <c r="F54" s="112"/>
      <c r="G54" s="111"/>
      <c r="H54" s="111"/>
      <c r="I54" s="156"/>
      <c r="J54" s="113"/>
      <c r="K54" s="111"/>
      <c r="L54" s="113"/>
      <c r="M54" s="113"/>
      <c r="N54" s="119" t="str">
        <f t="shared" ca="1" si="2"/>
        <v/>
      </c>
      <c r="O54" s="113"/>
      <c r="P54" s="147"/>
    </row>
    <row r="55" spans="1:16" x14ac:dyDescent="0.25">
      <c r="A55" s="2"/>
      <c r="B55" s="123"/>
      <c r="C55" s="116"/>
      <c r="D55" s="122"/>
      <c r="E55" s="150"/>
      <c r="F55" s="112"/>
      <c r="G55" s="111"/>
      <c r="H55" s="111"/>
      <c r="I55" s="156"/>
      <c r="J55" s="113"/>
      <c r="K55" s="111"/>
      <c r="L55" s="113"/>
      <c r="M55" s="113"/>
      <c r="N55" s="119" t="str">
        <f t="shared" ca="1" si="2"/>
        <v/>
      </c>
      <c r="O55" s="113"/>
      <c r="P55" s="147"/>
    </row>
    <row r="56" spans="1:16" x14ac:dyDescent="0.25">
      <c r="A56" s="2"/>
      <c r="B56" s="123"/>
      <c r="C56" s="116"/>
      <c r="D56" s="122"/>
      <c r="E56" s="150"/>
      <c r="F56" s="112"/>
      <c r="G56" s="111"/>
      <c r="H56" s="111"/>
      <c r="I56" s="156"/>
      <c r="J56" s="113"/>
      <c r="K56" s="111"/>
      <c r="L56" s="113"/>
      <c r="M56" s="113"/>
      <c r="N56" s="119" t="str">
        <f t="shared" ca="1" si="2"/>
        <v/>
      </c>
      <c r="O56" s="113"/>
      <c r="P56" s="147"/>
    </row>
    <row r="57" spans="1:16" x14ac:dyDescent="0.25">
      <c r="A57" s="2"/>
      <c r="B57" s="123"/>
      <c r="C57" s="116"/>
      <c r="D57" s="122"/>
      <c r="E57" s="150"/>
      <c r="F57" s="112"/>
      <c r="G57" s="111"/>
      <c r="H57" s="111"/>
      <c r="I57" s="156"/>
      <c r="J57" s="113"/>
      <c r="K57" s="111"/>
      <c r="L57" s="113"/>
      <c r="M57" s="113"/>
      <c r="N57" s="119" t="str">
        <f t="shared" ca="1" si="2"/>
        <v/>
      </c>
      <c r="O57" s="113"/>
      <c r="P57" s="147"/>
    </row>
    <row r="58" spans="1:16" x14ac:dyDescent="0.25">
      <c r="A58" s="2"/>
      <c r="B58" s="123"/>
      <c r="C58" s="116"/>
      <c r="D58" s="122"/>
      <c r="E58" s="150"/>
      <c r="F58" s="112"/>
      <c r="G58" s="111"/>
      <c r="H58" s="111"/>
      <c r="I58" s="156"/>
      <c r="J58" s="113"/>
      <c r="K58" s="111"/>
      <c r="L58" s="113"/>
      <c r="M58" s="113"/>
      <c r="N58" s="119" t="str">
        <f t="shared" ca="1" si="2"/>
        <v/>
      </c>
      <c r="O58" s="113"/>
      <c r="P58" s="147"/>
    </row>
    <row r="59" spans="1:16" x14ac:dyDescent="0.25">
      <c r="A59" s="2"/>
      <c r="B59" s="123"/>
      <c r="C59" s="116"/>
      <c r="D59" s="122"/>
      <c r="E59" s="150"/>
      <c r="F59" s="112"/>
      <c r="G59" s="111"/>
      <c r="H59" s="111"/>
      <c r="I59" s="156"/>
      <c r="J59" s="113"/>
      <c r="K59" s="111"/>
      <c r="L59" s="113"/>
      <c r="M59" s="113"/>
      <c r="N59" s="119" t="str">
        <f t="shared" ca="1" si="2"/>
        <v/>
      </c>
      <c r="O59" s="113"/>
      <c r="P59" s="147"/>
    </row>
    <row r="60" spans="1:16" x14ac:dyDescent="0.25">
      <c r="A60" s="2"/>
      <c r="B60" s="123"/>
      <c r="C60" s="116"/>
      <c r="D60" s="122"/>
      <c r="E60" s="150"/>
      <c r="F60" s="112"/>
      <c r="G60" s="111"/>
      <c r="H60" s="111"/>
      <c r="I60" s="156"/>
      <c r="J60" s="113"/>
      <c r="K60" s="111"/>
      <c r="L60" s="113"/>
      <c r="M60" s="113"/>
      <c r="N60" s="119" t="str">
        <f t="shared" ca="1" si="2"/>
        <v/>
      </c>
      <c r="O60" s="113"/>
      <c r="P60" s="147"/>
    </row>
    <row r="61" spans="1:16" x14ac:dyDescent="0.25">
      <c r="A61" s="2"/>
      <c r="B61" s="123"/>
      <c r="C61" s="116"/>
      <c r="D61" s="122"/>
      <c r="E61" s="150"/>
      <c r="F61" s="112"/>
      <c r="G61" s="111"/>
      <c r="H61" s="111"/>
      <c r="I61" s="156"/>
      <c r="J61" s="113"/>
      <c r="K61" s="111"/>
      <c r="L61" s="113"/>
      <c r="M61" s="113"/>
      <c r="N61" s="119" t="str">
        <f t="shared" ca="1" si="2"/>
        <v/>
      </c>
      <c r="O61" s="113"/>
      <c r="P61" s="147"/>
    </row>
  </sheetData>
  <autoFilter ref="A5:P52">
    <sortState ref="A6:P52">
      <sortCondition ref="H5:H52"/>
    </sortState>
  </autoFilter>
  <conditionalFormatting sqref="O6:O52">
    <cfRule type="cellIs" dxfId="6" priority="1" operator="equal">
      <formula>"NE"</formula>
    </cfRule>
    <cfRule type="cellIs" dxfId="5" priority="2" operator="equal">
      <formula>"DA"</formula>
    </cfRule>
  </conditionalFormatting>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3:L93"/>
  <sheetViews>
    <sheetView topLeftCell="A55" workbookViewId="0">
      <selection activeCell="G72" sqref="G72"/>
    </sheetView>
  </sheetViews>
  <sheetFormatPr defaultRowHeight="15" x14ac:dyDescent="0.25"/>
  <cols>
    <col min="1" max="2" width="9.140625" style="1"/>
    <col min="3" max="3" width="43" style="1" bestFit="1" customWidth="1"/>
    <col min="4" max="4" width="2.42578125" style="1" customWidth="1"/>
    <col min="5" max="5" width="73.7109375" style="1" customWidth="1"/>
    <col min="6" max="6" width="1.7109375" style="1" customWidth="1"/>
    <col min="7" max="7" width="61.7109375" style="1" customWidth="1"/>
    <col min="8" max="8" width="13" style="1" customWidth="1"/>
    <col min="9" max="16384" width="9.140625" style="1"/>
  </cols>
  <sheetData>
    <row r="3" spans="2:12" x14ac:dyDescent="0.25">
      <c r="B3" s="262" t="s">
        <v>888</v>
      </c>
      <c r="C3" s="262" t="s">
        <v>883</v>
      </c>
      <c r="D3" s="262"/>
      <c r="E3" s="262" t="s">
        <v>884</v>
      </c>
      <c r="F3" s="262"/>
      <c r="G3" s="262" t="s">
        <v>829</v>
      </c>
      <c r="H3" s="262"/>
      <c r="I3" s="262" t="s">
        <v>887</v>
      </c>
      <c r="J3" s="262" t="s">
        <v>253</v>
      </c>
      <c r="K3" s="262"/>
      <c r="L3" s="262"/>
    </row>
    <row r="4" spans="2:12" x14ac:dyDescent="0.25">
      <c r="B4" s="263" t="s">
        <v>263</v>
      </c>
      <c r="C4" s="263" t="s">
        <v>846</v>
      </c>
      <c r="D4" s="263"/>
      <c r="E4" s="263" t="s">
        <v>924</v>
      </c>
      <c r="F4" s="263"/>
      <c r="G4" s="263" t="s">
        <v>718</v>
      </c>
      <c r="H4" s="263"/>
      <c r="I4" s="263" t="s">
        <v>856</v>
      </c>
      <c r="J4" s="1" t="s">
        <v>58</v>
      </c>
    </row>
    <row r="5" spans="2:12" x14ac:dyDescent="0.25">
      <c r="B5" s="263" t="s">
        <v>295</v>
      </c>
      <c r="C5" s="263" t="s">
        <v>876</v>
      </c>
      <c r="D5" s="263"/>
      <c r="E5" s="263" t="s">
        <v>743</v>
      </c>
      <c r="F5" s="263"/>
      <c r="G5" s="263" t="s">
        <v>715</v>
      </c>
      <c r="H5" s="263"/>
      <c r="I5" s="263" t="s">
        <v>848</v>
      </c>
      <c r="J5" s="1" t="s">
        <v>621</v>
      </c>
    </row>
    <row r="6" spans="2:12" x14ac:dyDescent="0.25">
      <c r="B6" s="263" t="s">
        <v>209</v>
      </c>
      <c r="C6" s="263" t="s">
        <v>877</v>
      </c>
      <c r="D6" s="263"/>
      <c r="E6" s="263" t="s">
        <v>864</v>
      </c>
      <c r="F6" s="263"/>
      <c r="G6" s="263" t="s">
        <v>523</v>
      </c>
      <c r="H6" s="263"/>
      <c r="J6" s="1" t="s">
        <v>889</v>
      </c>
    </row>
    <row r="7" spans="2:12" x14ac:dyDescent="0.25">
      <c r="B7" s="263" t="s">
        <v>534</v>
      </c>
      <c r="C7" s="263" t="s">
        <v>878</v>
      </c>
      <c r="D7" s="263"/>
      <c r="E7" s="263" t="s">
        <v>709</v>
      </c>
      <c r="F7" s="263"/>
      <c r="G7" s="263" t="s">
        <v>101</v>
      </c>
      <c r="H7" s="263"/>
    </row>
    <row r="8" spans="2:12" x14ac:dyDescent="0.25">
      <c r="C8" s="263" t="s">
        <v>879</v>
      </c>
      <c r="D8" s="263"/>
      <c r="E8" s="263" t="s">
        <v>894</v>
      </c>
      <c r="F8" s="263"/>
      <c r="G8" s="263" t="s">
        <v>940</v>
      </c>
      <c r="H8" s="263"/>
    </row>
    <row r="9" spans="2:12" x14ac:dyDescent="0.25">
      <c r="C9" s="263" t="s">
        <v>880</v>
      </c>
      <c r="D9" s="263"/>
      <c r="E9" s="263" t="s">
        <v>855</v>
      </c>
      <c r="F9" s="263"/>
      <c r="G9" s="263" t="s">
        <v>1206</v>
      </c>
      <c r="H9" s="263"/>
    </row>
    <row r="10" spans="2:12" x14ac:dyDescent="0.25">
      <c r="C10" s="263" t="s">
        <v>881</v>
      </c>
      <c r="D10" s="263"/>
      <c r="E10" s="263" t="s">
        <v>1252</v>
      </c>
      <c r="F10" s="263"/>
      <c r="G10" s="263" t="s">
        <v>140</v>
      </c>
      <c r="H10" s="263"/>
    </row>
    <row r="11" spans="2:12" x14ac:dyDescent="0.25">
      <c r="C11" s="263" t="s">
        <v>882</v>
      </c>
      <c r="D11" s="263"/>
      <c r="E11" s="263" t="s">
        <v>852</v>
      </c>
      <c r="F11" s="263"/>
      <c r="G11" s="263" t="s">
        <v>1137</v>
      </c>
      <c r="H11" s="263"/>
    </row>
    <row r="12" spans="2:12" x14ac:dyDescent="0.25">
      <c r="C12" s="263"/>
      <c r="D12" s="263"/>
      <c r="E12" s="263" t="s">
        <v>1108</v>
      </c>
      <c r="F12" s="263"/>
      <c r="G12" s="263" t="s">
        <v>1136</v>
      </c>
      <c r="H12" s="263"/>
    </row>
    <row r="13" spans="2:12" x14ac:dyDescent="0.25">
      <c r="C13" s="263"/>
      <c r="D13" s="263"/>
      <c r="E13" s="263" t="s">
        <v>850</v>
      </c>
      <c r="F13" s="263"/>
      <c r="G13" s="263" t="s">
        <v>85</v>
      </c>
      <c r="H13" s="263"/>
    </row>
    <row r="14" spans="2:12" x14ac:dyDescent="0.25">
      <c r="E14" s="263" t="s">
        <v>317</v>
      </c>
      <c r="F14" s="263"/>
      <c r="G14" s="263" t="s">
        <v>1080</v>
      </c>
      <c r="H14" s="263"/>
    </row>
    <row r="15" spans="2:12" x14ac:dyDescent="0.25">
      <c r="E15" s="263" t="s">
        <v>429</v>
      </c>
      <c r="F15" s="263"/>
      <c r="G15" s="263" t="s">
        <v>701</v>
      </c>
      <c r="H15" s="263"/>
    </row>
    <row r="16" spans="2:12" x14ac:dyDescent="0.25">
      <c r="E16" s="263" t="s">
        <v>821</v>
      </c>
      <c r="F16" s="263"/>
      <c r="G16" s="263" t="s">
        <v>862</v>
      </c>
      <c r="H16" s="263"/>
    </row>
    <row r="17" spans="5:8" x14ac:dyDescent="0.25">
      <c r="E17" s="263" t="s">
        <v>116</v>
      </c>
      <c r="F17" s="263"/>
      <c r="G17" s="263" t="s">
        <v>869</v>
      </c>
      <c r="H17" s="263"/>
    </row>
    <row r="18" spans="5:8" x14ac:dyDescent="0.25">
      <c r="E18" s="263" t="s">
        <v>716</v>
      </c>
      <c r="F18" s="263"/>
      <c r="G18" s="263" t="s">
        <v>1083</v>
      </c>
      <c r="H18" s="263"/>
    </row>
    <row r="19" spans="5:8" x14ac:dyDescent="0.25">
      <c r="E19" s="263" t="s">
        <v>872</v>
      </c>
      <c r="F19" s="263"/>
      <c r="G19" s="263" t="s">
        <v>647</v>
      </c>
      <c r="H19" s="263"/>
    </row>
    <row r="20" spans="5:8" x14ac:dyDescent="0.25">
      <c r="E20" s="263" t="s">
        <v>857</v>
      </c>
      <c r="F20" s="263"/>
      <c r="G20" s="263" t="s">
        <v>1224</v>
      </c>
      <c r="H20" s="263"/>
    </row>
    <row r="21" spans="5:8" x14ac:dyDescent="0.25">
      <c r="E21" s="263" t="s">
        <v>847</v>
      </c>
      <c r="F21" s="263"/>
      <c r="G21" s="263" t="s">
        <v>384</v>
      </c>
      <c r="H21" s="263"/>
    </row>
    <row r="22" spans="5:8" x14ac:dyDescent="0.25">
      <c r="E22" s="263" t="s">
        <v>824</v>
      </c>
      <c r="F22" s="263"/>
      <c r="G22" s="263" t="s">
        <v>654</v>
      </c>
      <c r="H22" s="263"/>
    </row>
    <row r="23" spans="5:8" x14ac:dyDescent="0.25">
      <c r="E23" s="263" t="s">
        <v>1132</v>
      </c>
      <c r="F23" s="263"/>
      <c r="G23" s="263" t="s">
        <v>1129</v>
      </c>
      <c r="H23" s="263"/>
    </row>
    <row r="24" spans="5:8" x14ac:dyDescent="0.25">
      <c r="E24" s="263" t="s">
        <v>436</v>
      </c>
      <c r="F24" s="263"/>
      <c r="G24" s="263" t="s">
        <v>1034</v>
      </c>
      <c r="H24" s="263"/>
    </row>
    <row r="25" spans="5:8" x14ac:dyDescent="0.25">
      <c r="E25" s="263" t="s">
        <v>1035</v>
      </c>
      <c r="F25" s="263"/>
      <c r="G25" s="263" t="s">
        <v>64</v>
      </c>
      <c r="H25" s="263"/>
    </row>
    <row r="26" spans="5:8" x14ac:dyDescent="0.25">
      <c r="E26" s="263" t="s">
        <v>891</v>
      </c>
      <c r="F26" s="263"/>
      <c r="G26" s="263" t="s">
        <v>867</v>
      </c>
      <c r="H26" s="263"/>
    </row>
    <row r="27" spans="5:8" x14ac:dyDescent="0.25">
      <c r="E27" s="263" t="s">
        <v>1139</v>
      </c>
      <c r="F27" s="263"/>
      <c r="G27" s="263" t="s">
        <v>1110</v>
      </c>
      <c r="H27" s="263"/>
    </row>
    <row r="28" spans="5:8" x14ac:dyDescent="0.25">
      <c r="E28" s="263" t="s">
        <v>1138</v>
      </c>
      <c r="F28" s="263"/>
      <c r="G28" s="263" t="s">
        <v>926</v>
      </c>
      <c r="H28" s="263"/>
    </row>
    <row r="29" spans="5:8" x14ac:dyDescent="0.25">
      <c r="E29" s="263" t="s">
        <v>868</v>
      </c>
      <c r="F29" s="263"/>
      <c r="G29" s="263" t="s">
        <v>636</v>
      </c>
      <c r="H29" s="263"/>
    </row>
    <row r="30" spans="5:8" x14ac:dyDescent="0.25">
      <c r="E30" s="263" t="s">
        <v>737</v>
      </c>
      <c r="F30" s="263"/>
      <c r="G30" s="263" t="s">
        <v>645</v>
      </c>
      <c r="H30" s="263"/>
    </row>
    <row r="31" spans="5:8" x14ac:dyDescent="0.25">
      <c r="E31" s="263" t="s">
        <v>863</v>
      </c>
      <c r="F31" s="263"/>
      <c r="G31" s="263" t="s">
        <v>451</v>
      </c>
      <c r="H31" s="263"/>
    </row>
    <row r="32" spans="5:8" x14ac:dyDescent="0.25">
      <c r="E32" s="263" t="s">
        <v>809</v>
      </c>
      <c r="F32" s="263"/>
      <c r="G32" s="263" t="s">
        <v>702</v>
      </c>
      <c r="H32" s="263"/>
    </row>
    <row r="33" spans="5:8" x14ac:dyDescent="0.25">
      <c r="E33" s="263" t="s">
        <v>861</v>
      </c>
      <c r="F33" s="263"/>
      <c r="G33" s="263" t="s">
        <v>851</v>
      </c>
      <c r="H33" s="263"/>
    </row>
    <row r="34" spans="5:8" x14ac:dyDescent="0.25">
      <c r="E34" s="263" t="s">
        <v>1131</v>
      </c>
      <c r="F34" s="263"/>
      <c r="G34" s="263" t="s">
        <v>688</v>
      </c>
      <c r="H34" s="263"/>
    </row>
    <row r="35" spans="5:8" x14ac:dyDescent="0.25">
      <c r="E35" s="263" t="s">
        <v>1250</v>
      </c>
      <c r="F35" s="263"/>
      <c r="G35" s="263" t="s">
        <v>1085</v>
      </c>
      <c r="H35" s="263"/>
    </row>
    <row r="36" spans="5:8" x14ac:dyDescent="0.25">
      <c r="E36" s="263" t="s">
        <v>865</v>
      </c>
      <c r="F36" s="263"/>
      <c r="G36" s="263" t="s">
        <v>978</v>
      </c>
      <c r="H36" s="263"/>
    </row>
    <row r="37" spans="5:8" x14ac:dyDescent="0.25">
      <c r="E37" s="263" t="s">
        <v>853</v>
      </c>
      <c r="F37" s="263"/>
      <c r="G37" s="263" t="s">
        <v>398</v>
      </c>
      <c r="H37" s="263"/>
    </row>
    <row r="38" spans="5:8" x14ac:dyDescent="0.25">
      <c r="E38" s="263" t="s">
        <v>747</v>
      </c>
      <c r="F38" s="263"/>
      <c r="G38" s="263" t="s">
        <v>695</v>
      </c>
      <c r="H38" s="263"/>
    </row>
    <row r="39" spans="5:8" x14ac:dyDescent="0.25">
      <c r="E39" s="263" t="s">
        <v>1150</v>
      </c>
      <c r="F39" s="263"/>
      <c r="G39" s="263" t="s">
        <v>98</v>
      </c>
      <c r="H39" s="263"/>
    </row>
    <row r="40" spans="5:8" x14ac:dyDescent="0.25">
      <c r="E40" s="263" t="s">
        <v>854</v>
      </c>
      <c r="F40" s="263"/>
      <c r="G40" s="263" t="s">
        <v>484</v>
      </c>
      <c r="H40" s="263"/>
    </row>
    <row r="41" spans="5:8" x14ac:dyDescent="0.25">
      <c r="E41" s="263" t="s">
        <v>859</v>
      </c>
      <c r="F41" s="263"/>
      <c r="G41" s="263" t="s">
        <v>528</v>
      </c>
      <c r="H41" s="263"/>
    </row>
    <row r="42" spans="5:8" x14ac:dyDescent="0.25">
      <c r="E42" s="263" t="s">
        <v>1153</v>
      </c>
      <c r="F42" s="263"/>
      <c r="G42" s="263" t="s">
        <v>1043</v>
      </c>
      <c r="H42" s="263"/>
    </row>
    <row r="43" spans="5:8" x14ac:dyDescent="0.25">
      <c r="E43" s="263" t="s">
        <v>860</v>
      </c>
      <c r="F43" s="263"/>
      <c r="G43" s="263" t="s">
        <v>1036</v>
      </c>
      <c r="H43" s="263"/>
    </row>
    <row r="44" spans="5:8" x14ac:dyDescent="0.25">
      <c r="E44" s="263" t="s">
        <v>1027</v>
      </c>
      <c r="F44" s="263"/>
      <c r="G44" s="263" t="s">
        <v>722</v>
      </c>
      <c r="H44" s="263"/>
    </row>
    <row r="45" spans="5:8" x14ac:dyDescent="0.25">
      <c r="E45" s="263" t="s">
        <v>977</v>
      </c>
      <c r="F45" s="263"/>
      <c r="G45" s="263" t="s">
        <v>723</v>
      </c>
      <c r="H45" s="263"/>
    </row>
    <row r="46" spans="5:8" x14ac:dyDescent="0.25">
      <c r="E46" s="263" t="s">
        <v>892</v>
      </c>
      <c r="F46" s="263"/>
      <c r="G46" s="263" t="s">
        <v>1130</v>
      </c>
      <c r="H46" s="263"/>
    </row>
    <row r="47" spans="5:8" x14ac:dyDescent="0.25">
      <c r="E47" s="263" t="s">
        <v>1011</v>
      </c>
      <c r="F47" s="263"/>
      <c r="G47" s="263" t="s">
        <v>1222</v>
      </c>
      <c r="H47" s="263"/>
    </row>
    <row r="48" spans="5:8" x14ac:dyDescent="0.25">
      <c r="E48" s="263" t="s">
        <v>995</v>
      </c>
      <c r="F48" s="263"/>
      <c r="G48" s="263" t="s">
        <v>886</v>
      </c>
      <c r="H48" s="263"/>
    </row>
    <row r="49" spans="5:8" x14ac:dyDescent="0.25">
      <c r="E49" s="263" t="s">
        <v>1064</v>
      </c>
      <c r="F49" s="263"/>
      <c r="G49" s="263" t="s">
        <v>1213</v>
      </c>
      <c r="H49" s="263"/>
    </row>
    <row r="50" spans="5:8" x14ac:dyDescent="0.25">
      <c r="E50" s="263" t="s">
        <v>778</v>
      </c>
      <c r="F50" s="263"/>
      <c r="G50" s="263" t="s">
        <v>885</v>
      </c>
      <c r="H50" s="263"/>
    </row>
    <row r="51" spans="5:8" x14ac:dyDescent="0.25">
      <c r="E51" s="263" t="s">
        <v>1037</v>
      </c>
      <c r="F51" s="263"/>
      <c r="G51" s="263" t="s">
        <v>1026</v>
      </c>
      <c r="H51" s="263"/>
    </row>
    <row r="52" spans="5:8" x14ac:dyDescent="0.25">
      <c r="E52" s="263" t="s">
        <v>1025</v>
      </c>
      <c r="F52" s="263"/>
      <c r="G52" s="263" t="s">
        <v>415</v>
      </c>
      <c r="H52" s="263"/>
    </row>
    <row r="53" spans="5:8" x14ac:dyDescent="0.25">
      <c r="E53" s="263" t="s">
        <v>1215</v>
      </c>
      <c r="F53" s="263"/>
      <c r="G53" s="263" t="s">
        <v>433</v>
      </c>
      <c r="H53" s="263"/>
    </row>
    <row r="54" spans="5:8" x14ac:dyDescent="0.25">
      <c r="E54" s="263" t="s">
        <v>660</v>
      </c>
      <c r="F54"/>
      <c r="G54" s="263" t="s">
        <v>87</v>
      </c>
      <c r="H54" s="263"/>
    </row>
    <row r="55" spans="5:8" x14ac:dyDescent="0.25">
      <c r="E55" s="263" t="s">
        <v>870</v>
      </c>
      <c r="G55" s="263" t="s">
        <v>48</v>
      </c>
      <c r="H55" s="263"/>
    </row>
    <row r="56" spans="5:8" x14ac:dyDescent="0.25">
      <c r="E56" s="263" t="s">
        <v>1081</v>
      </c>
      <c r="G56" s="263" t="s">
        <v>22</v>
      </c>
      <c r="H56" s="263"/>
    </row>
    <row r="57" spans="5:8" x14ac:dyDescent="0.25">
      <c r="E57" s="263" t="s">
        <v>858</v>
      </c>
      <c r="G57" s="263" t="s">
        <v>486</v>
      </c>
      <c r="H57" s="263"/>
    </row>
    <row r="58" spans="5:8" x14ac:dyDescent="0.25">
      <c r="E58" s="263" t="s">
        <v>893</v>
      </c>
      <c r="G58" s="263" t="s">
        <v>1067</v>
      </c>
      <c r="H58" s="263"/>
    </row>
    <row r="59" spans="5:8" x14ac:dyDescent="0.25">
      <c r="E59" s="263" t="s">
        <v>445</v>
      </c>
      <c r="G59" s="263" t="s">
        <v>62</v>
      </c>
      <c r="H59" s="263"/>
    </row>
    <row r="60" spans="5:8" x14ac:dyDescent="0.25">
      <c r="E60" s="263"/>
      <c r="G60" s="263" t="s">
        <v>20</v>
      </c>
      <c r="H60" s="263"/>
    </row>
    <row r="61" spans="5:8" x14ac:dyDescent="0.25">
      <c r="E61" s="263"/>
      <c r="G61" s="263" t="s">
        <v>704</v>
      </c>
      <c r="H61" s="263"/>
    </row>
    <row r="62" spans="5:8" x14ac:dyDescent="0.25">
      <c r="E62" s="263"/>
      <c r="G62" s="263" t="s">
        <v>536</v>
      </c>
      <c r="H62" s="263"/>
    </row>
    <row r="63" spans="5:8" x14ac:dyDescent="0.25">
      <c r="E63" s="263"/>
      <c r="G63" s="263" t="s">
        <v>708</v>
      </c>
      <c r="H63" s="263"/>
    </row>
    <row r="64" spans="5:8" x14ac:dyDescent="0.25">
      <c r="E64" s="263"/>
      <c r="G64" s="263" t="s">
        <v>53</v>
      </c>
      <c r="H64" s="263"/>
    </row>
    <row r="65" spans="5:8" x14ac:dyDescent="0.25">
      <c r="E65" s="263"/>
      <c r="G65" s="263" t="s">
        <v>1158</v>
      </c>
      <c r="H65" s="263"/>
    </row>
    <row r="66" spans="5:8" x14ac:dyDescent="0.25">
      <c r="G66" s="263" t="s">
        <v>1149</v>
      </c>
      <c r="H66" s="263"/>
    </row>
    <row r="67" spans="5:8" x14ac:dyDescent="0.25">
      <c r="G67" s="263" t="s">
        <v>69</v>
      </c>
      <c r="H67" s="263"/>
    </row>
    <row r="68" spans="5:8" x14ac:dyDescent="0.25">
      <c r="G68" s="263" t="s">
        <v>1122</v>
      </c>
      <c r="H68" s="263"/>
    </row>
    <row r="69" spans="5:8" x14ac:dyDescent="0.25">
      <c r="G69" s="263" t="s">
        <v>485</v>
      </c>
      <c r="H69" s="263"/>
    </row>
    <row r="70" spans="5:8" x14ac:dyDescent="0.25">
      <c r="G70" s="263" t="s">
        <v>871</v>
      </c>
      <c r="H70" s="263"/>
    </row>
    <row r="71" spans="5:8" x14ac:dyDescent="0.25">
      <c r="G71" s="263" t="s">
        <v>866</v>
      </c>
      <c r="H71" s="263"/>
    </row>
    <row r="72" spans="5:8" x14ac:dyDescent="0.25">
      <c r="G72" s="263" t="s">
        <v>316</v>
      </c>
      <c r="H72" s="263"/>
    </row>
    <row r="73" spans="5:8" x14ac:dyDescent="0.25">
      <c r="G73" s="263" t="s">
        <v>14</v>
      </c>
      <c r="H73" s="263"/>
    </row>
    <row r="74" spans="5:8" x14ac:dyDescent="0.25">
      <c r="G74" s="263" t="s">
        <v>326</v>
      </c>
      <c r="H74" s="263"/>
    </row>
    <row r="75" spans="5:8" x14ac:dyDescent="0.25">
      <c r="G75" s="263" t="s">
        <v>390</v>
      </c>
      <c r="H75" s="263"/>
    </row>
    <row r="76" spans="5:8" x14ac:dyDescent="0.25">
      <c r="G76" s="263" t="s">
        <v>557</v>
      </c>
      <c r="H76" s="263"/>
    </row>
    <row r="77" spans="5:8" x14ac:dyDescent="0.25">
      <c r="G77" s="263" t="s">
        <v>4</v>
      </c>
      <c r="H77" s="263"/>
    </row>
    <row r="78" spans="5:8" x14ac:dyDescent="0.25">
      <c r="G78" s="263" t="s">
        <v>994</v>
      </c>
      <c r="H78" s="263"/>
    </row>
    <row r="79" spans="5:8" x14ac:dyDescent="0.25">
      <c r="G79" s="263" t="s">
        <v>1249</v>
      </c>
      <c r="H79" s="263"/>
    </row>
    <row r="80" spans="5:8" x14ac:dyDescent="0.25">
      <c r="G80" s="263" t="s">
        <v>1125</v>
      </c>
      <c r="H80" s="263"/>
    </row>
    <row r="81" spans="7:8" x14ac:dyDescent="0.25">
      <c r="G81" s="263" t="s">
        <v>130</v>
      </c>
      <c r="H81" s="263"/>
    </row>
    <row r="82" spans="7:8" x14ac:dyDescent="0.25">
      <c r="G82" s="263" t="s">
        <v>1024</v>
      </c>
      <c r="H82" s="263"/>
    </row>
    <row r="83" spans="7:8" x14ac:dyDescent="0.25">
      <c r="G83" s="263" t="s">
        <v>47</v>
      </c>
      <c r="H83" s="263"/>
    </row>
    <row r="84" spans="7:8" x14ac:dyDescent="0.25">
      <c r="G84" s="263" t="s">
        <v>291</v>
      </c>
      <c r="H84" s="263"/>
    </row>
    <row r="85" spans="7:8" x14ac:dyDescent="0.25">
      <c r="G85" s="263" t="s">
        <v>463</v>
      </c>
      <c r="H85" s="263"/>
    </row>
    <row r="86" spans="7:8" x14ac:dyDescent="0.25">
      <c r="G86" s="263" t="s">
        <v>288</v>
      </c>
      <c r="H86" s="263"/>
    </row>
    <row r="87" spans="7:8" x14ac:dyDescent="0.25">
      <c r="G87" s="263" t="s">
        <v>1154</v>
      </c>
      <c r="H87" s="263"/>
    </row>
    <row r="88" spans="7:8" x14ac:dyDescent="0.25">
      <c r="G88" s="263" t="s">
        <v>99</v>
      </c>
      <c r="H88" s="263"/>
    </row>
    <row r="89" spans="7:8" x14ac:dyDescent="0.25">
      <c r="G89" s="263"/>
      <c r="H89" s="263"/>
    </row>
    <row r="90" spans="7:8" x14ac:dyDescent="0.25">
      <c r="G90" s="263"/>
      <c r="H90" s="263"/>
    </row>
    <row r="91" spans="7:8" x14ac:dyDescent="0.25">
      <c r="G91" s="263"/>
      <c r="H91" s="263"/>
    </row>
    <row r="92" spans="7:8" x14ac:dyDescent="0.25">
      <c r="G92" s="263"/>
      <c r="H92" s="263"/>
    </row>
    <row r="93" spans="7:8" x14ac:dyDescent="0.25">
      <c r="G93" s="263"/>
      <c r="H93" s="263"/>
    </row>
  </sheetData>
  <autoFilter ref="E3:E58">
    <sortState ref="E4:E59">
      <sortCondition ref="E3:E58"/>
    </sortState>
  </autoFilter>
  <sortState ref="E4:E57">
    <sortCondition ref="E4"/>
  </sortState>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B2:E54"/>
  <sheetViews>
    <sheetView topLeftCell="A34" workbookViewId="0">
      <selection activeCell="F41" sqref="F41"/>
    </sheetView>
  </sheetViews>
  <sheetFormatPr defaultRowHeight="15" x14ac:dyDescent="0.25"/>
  <cols>
    <col min="1" max="1" width="2.42578125" style="1" customWidth="1"/>
    <col min="2" max="2" width="55.28515625" style="1" customWidth="1"/>
    <col min="3" max="4" width="12.85546875" style="28" bestFit="1" customWidth="1"/>
    <col min="5" max="5" width="20.42578125" style="70" customWidth="1"/>
    <col min="6" max="6" width="51.7109375" style="1" bestFit="1" customWidth="1"/>
    <col min="7" max="7" width="2.5703125" style="1" customWidth="1"/>
    <col min="8" max="8" width="35.42578125" style="1" bestFit="1" customWidth="1"/>
    <col min="9" max="9" width="2.5703125" style="1" customWidth="1"/>
    <col min="10" max="10" width="36" style="1" customWidth="1"/>
    <col min="11" max="11" width="3.28515625" style="1" customWidth="1"/>
    <col min="12" max="12" width="30.28515625" style="1" bestFit="1" customWidth="1"/>
    <col min="13" max="13" width="3.85546875" style="1" customWidth="1"/>
    <col min="14" max="14" width="38.5703125" style="1" customWidth="1"/>
    <col min="15" max="16384" width="9.140625" style="1"/>
  </cols>
  <sheetData>
    <row r="2" spans="2:5" x14ac:dyDescent="0.25">
      <c r="B2" s="207" t="s">
        <v>657</v>
      </c>
      <c r="C2" s="208" t="s">
        <v>655</v>
      </c>
      <c r="D2" s="208" t="s">
        <v>656</v>
      </c>
      <c r="E2" s="209" t="s">
        <v>257</v>
      </c>
    </row>
    <row r="3" spans="2:5" x14ac:dyDescent="0.25">
      <c r="B3" s="194" t="s">
        <v>651</v>
      </c>
      <c r="C3" s="206"/>
      <c r="D3" s="206"/>
      <c r="E3" s="210"/>
    </row>
    <row r="4" spans="2:5" x14ac:dyDescent="0.25">
      <c r="B4" s="1" t="s">
        <v>130</v>
      </c>
      <c r="C4" s="28" t="s">
        <v>1165</v>
      </c>
      <c r="D4" s="28">
        <v>46096</v>
      </c>
      <c r="E4" s="70">
        <f ca="1">-(TODAY()-D4)</f>
        <v>60</v>
      </c>
    </row>
    <row r="5" spans="2:5" x14ac:dyDescent="0.25">
      <c r="B5" s="1" t="s">
        <v>326</v>
      </c>
      <c r="C5" s="28" t="s">
        <v>1166</v>
      </c>
      <c r="D5" s="28">
        <v>46096</v>
      </c>
      <c r="E5" s="70">
        <f t="shared" ref="E5:E54" ca="1" si="0">-(TODAY()-D5)</f>
        <v>60</v>
      </c>
    </row>
    <row r="6" spans="2:5" x14ac:dyDescent="0.25">
      <c r="B6" s="1" t="s">
        <v>4</v>
      </c>
      <c r="C6" s="28" t="s">
        <v>1163</v>
      </c>
      <c r="D6" s="28">
        <v>46058</v>
      </c>
      <c r="E6" s="70">
        <f t="shared" ca="1" si="0"/>
        <v>22</v>
      </c>
    </row>
    <row r="7" spans="2:5" x14ac:dyDescent="0.25">
      <c r="B7" s="1" t="s">
        <v>1209</v>
      </c>
      <c r="C7" s="28" t="s">
        <v>1164</v>
      </c>
      <c r="D7" s="28">
        <v>46419</v>
      </c>
      <c r="E7" s="70">
        <f t="shared" ca="1" si="0"/>
        <v>383</v>
      </c>
    </row>
    <row r="8" spans="2:5" x14ac:dyDescent="0.25">
      <c r="B8" s="194" t="s">
        <v>648</v>
      </c>
      <c r="C8" s="206"/>
      <c r="D8" s="206"/>
      <c r="E8" s="210"/>
    </row>
    <row r="9" spans="2:5" x14ac:dyDescent="0.25">
      <c r="B9" s="1" t="s">
        <v>22</v>
      </c>
      <c r="C9" s="28" t="s">
        <v>1179</v>
      </c>
      <c r="D9" s="28">
        <v>46204</v>
      </c>
      <c r="E9" s="70">
        <f t="shared" ca="1" si="0"/>
        <v>168</v>
      </c>
    </row>
    <row r="10" spans="2:5" x14ac:dyDescent="0.25">
      <c r="B10" s="1" t="s">
        <v>536</v>
      </c>
      <c r="C10" s="28" t="s">
        <v>1195</v>
      </c>
      <c r="D10" s="28">
        <v>46282</v>
      </c>
      <c r="E10" s="70">
        <f t="shared" ca="1" si="0"/>
        <v>246</v>
      </c>
    </row>
    <row r="11" spans="2:5" x14ac:dyDescent="0.25">
      <c r="B11" s="1" t="s">
        <v>140</v>
      </c>
      <c r="C11" s="28" t="s">
        <v>1162</v>
      </c>
      <c r="D11" s="28">
        <v>46022</v>
      </c>
      <c r="E11" s="70">
        <f t="shared" ca="1" si="0"/>
        <v>-14</v>
      </c>
    </row>
    <row r="12" spans="2:5" x14ac:dyDescent="0.25">
      <c r="B12" s="1" t="s">
        <v>1206</v>
      </c>
      <c r="C12" s="28" t="s">
        <v>1208</v>
      </c>
      <c r="D12" s="28">
        <v>46022</v>
      </c>
      <c r="E12" s="70">
        <f t="shared" ca="1" si="0"/>
        <v>-14</v>
      </c>
    </row>
    <row r="13" spans="2:5" x14ac:dyDescent="0.25">
      <c r="B13" s="194" t="s">
        <v>647</v>
      </c>
      <c r="C13" s="206"/>
      <c r="D13" s="206"/>
      <c r="E13" s="210"/>
    </row>
    <row r="14" spans="2:5" x14ac:dyDescent="0.25">
      <c r="B14" s="1" t="s">
        <v>415</v>
      </c>
      <c r="C14" s="28" t="s">
        <v>1180</v>
      </c>
      <c r="D14" s="28">
        <v>46204</v>
      </c>
      <c r="E14" s="70">
        <f t="shared" ca="1" si="0"/>
        <v>168</v>
      </c>
    </row>
    <row r="15" spans="2:5" x14ac:dyDescent="0.25">
      <c r="B15" s="1" t="s">
        <v>701</v>
      </c>
      <c r="C15" s="28" t="s">
        <v>1235</v>
      </c>
      <c r="D15" s="28">
        <v>46223</v>
      </c>
      <c r="E15" s="70">
        <f t="shared" ca="1" si="0"/>
        <v>187</v>
      </c>
    </row>
    <row r="16" spans="2:5" x14ac:dyDescent="0.25">
      <c r="B16" s="1" t="s">
        <v>53</v>
      </c>
      <c r="C16" s="28" t="s">
        <v>1196</v>
      </c>
      <c r="D16" s="28">
        <v>46282</v>
      </c>
      <c r="E16" s="70">
        <f t="shared" ca="1" si="0"/>
        <v>246</v>
      </c>
    </row>
    <row r="17" spans="2:5" x14ac:dyDescent="0.25">
      <c r="B17" s="1" t="s">
        <v>557</v>
      </c>
      <c r="C17" s="28" t="s">
        <v>1194</v>
      </c>
      <c r="D17" s="28">
        <v>46283</v>
      </c>
      <c r="E17" s="70">
        <f t="shared" ca="1" si="0"/>
        <v>247</v>
      </c>
    </row>
    <row r="18" spans="2:5" x14ac:dyDescent="0.25">
      <c r="B18" s="194" t="s">
        <v>646</v>
      </c>
      <c r="C18" s="206"/>
      <c r="D18" s="206"/>
      <c r="E18" s="210"/>
    </row>
    <row r="19" spans="2:5" x14ac:dyDescent="0.25">
      <c r="B19" s="1" t="s">
        <v>48</v>
      </c>
      <c r="C19" s="28" t="s">
        <v>1178</v>
      </c>
      <c r="D19" s="28">
        <v>46204</v>
      </c>
      <c r="E19" s="70">
        <f t="shared" ca="1" si="0"/>
        <v>168</v>
      </c>
    </row>
    <row r="20" spans="2:5" x14ac:dyDescent="0.25">
      <c r="B20" s="1" t="s">
        <v>47</v>
      </c>
      <c r="C20" s="28" t="s">
        <v>1229</v>
      </c>
      <c r="D20" s="28">
        <v>46204</v>
      </c>
      <c r="E20" s="70">
        <f t="shared" ca="1" si="0"/>
        <v>168</v>
      </c>
    </row>
    <row r="21" spans="2:5" x14ac:dyDescent="0.25">
      <c r="B21" s="1" t="s">
        <v>486</v>
      </c>
      <c r="C21" s="28" t="s">
        <v>1185</v>
      </c>
      <c r="D21" s="28">
        <v>46223</v>
      </c>
      <c r="E21" s="70">
        <f t="shared" ca="1" si="0"/>
        <v>187</v>
      </c>
    </row>
    <row r="22" spans="2:5" x14ac:dyDescent="0.25">
      <c r="B22" s="1" t="s">
        <v>1111</v>
      </c>
      <c r="C22" s="28" t="s">
        <v>1186</v>
      </c>
      <c r="D22" s="28">
        <v>46223</v>
      </c>
      <c r="E22" s="70">
        <f t="shared" ca="1" si="0"/>
        <v>187</v>
      </c>
    </row>
    <row r="23" spans="2:5" x14ac:dyDescent="0.25">
      <c r="B23" s="1" t="s">
        <v>484</v>
      </c>
      <c r="C23" s="28" t="s">
        <v>1190</v>
      </c>
      <c r="D23" s="28">
        <v>46223</v>
      </c>
      <c r="E23" s="70">
        <f t="shared" ca="1" si="0"/>
        <v>187</v>
      </c>
    </row>
    <row r="24" spans="2:5" x14ac:dyDescent="0.25">
      <c r="B24" s="1" t="s">
        <v>20</v>
      </c>
      <c r="C24" s="28" t="s">
        <v>1189</v>
      </c>
      <c r="D24" s="28">
        <v>46223</v>
      </c>
      <c r="E24" s="70">
        <f t="shared" ca="1" si="0"/>
        <v>187</v>
      </c>
    </row>
    <row r="25" spans="2:5" x14ac:dyDescent="0.25">
      <c r="B25" s="1" t="s">
        <v>98</v>
      </c>
      <c r="C25" s="28" t="s">
        <v>1188</v>
      </c>
      <c r="D25" s="28">
        <v>46223</v>
      </c>
      <c r="E25" s="70">
        <f ca="1">-(TODAY()-D25)</f>
        <v>187</v>
      </c>
    </row>
    <row r="26" spans="2:5" x14ac:dyDescent="0.25">
      <c r="B26" s="1" t="s">
        <v>695</v>
      </c>
      <c r="C26" s="28" t="s">
        <v>1173</v>
      </c>
      <c r="D26" s="28">
        <v>46137</v>
      </c>
      <c r="E26" s="70">
        <f t="shared" ca="1" si="0"/>
        <v>101</v>
      </c>
    </row>
    <row r="27" spans="2:5" x14ac:dyDescent="0.25">
      <c r="B27" s="1" t="s">
        <v>69</v>
      </c>
      <c r="C27" s="28" t="s">
        <v>1184</v>
      </c>
      <c r="D27" s="28">
        <v>46223</v>
      </c>
      <c r="E27" s="70">
        <f t="shared" ca="1" si="0"/>
        <v>187</v>
      </c>
    </row>
    <row r="28" spans="2:5" x14ac:dyDescent="0.25">
      <c r="B28" s="1" t="s">
        <v>14</v>
      </c>
      <c r="C28" s="28" t="s">
        <v>1223</v>
      </c>
      <c r="D28" s="28">
        <v>46156</v>
      </c>
      <c r="E28" s="70">
        <f t="shared" ca="1" si="0"/>
        <v>120</v>
      </c>
    </row>
    <row r="29" spans="2:5" x14ac:dyDescent="0.25">
      <c r="B29" s="1" t="s">
        <v>62</v>
      </c>
      <c r="C29" s="28" t="s">
        <v>1182</v>
      </c>
      <c r="D29" s="28">
        <v>46223</v>
      </c>
      <c r="E29" s="70">
        <f t="shared" ca="1" si="0"/>
        <v>187</v>
      </c>
    </row>
    <row r="30" spans="2:5" x14ac:dyDescent="0.25">
      <c r="B30" s="1" t="s">
        <v>291</v>
      </c>
      <c r="C30" s="28" t="s">
        <v>1183</v>
      </c>
      <c r="D30" s="28">
        <v>46223</v>
      </c>
      <c r="E30" s="70">
        <f t="shared" ca="1" si="0"/>
        <v>187</v>
      </c>
    </row>
    <row r="31" spans="2:5" x14ac:dyDescent="0.25">
      <c r="B31" s="1" t="s">
        <v>654</v>
      </c>
      <c r="C31" s="28" t="s">
        <v>1169</v>
      </c>
      <c r="D31" s="28">
        <v>46108</v>
      </c>
      <c r="E31" s="70">
        <f t="shared" ca="1" si="0"/>
        <v>72</v>
      </c>
    </row>
    <row r="32" spans="2:5" x14ac:dyDescent="0.25">
      <c r="B32" s="1" t="s">
        <v>463</v>
      </c>
      <c r="C32" s="28" t="s">
        <v>1181</v>
      </c>
      <c r="D32" s="28">
        <v>46223</v>
      </c>
      <c r="E32" s="70">
        <f t="shared" ca="1" si="0"/>
        <v>187</v>
      </c>
    </row>
    <row r="33" spans="2:5" x14ac:dyDescent="0.25">
      <c r="B33" s="1" t="s">
        <v>316</v>
      </c>
      <c r="C33" s="28" t="s">
        <v>1117</v>
      </c>
      <c r="D33" s="28">
        <v>45916</v>
      </c>
      <c r="E33" s="70">
        <f t="shared" ca="1" si="0"/>
        <v>-120</v>
      </c>
    </row>
    <row r="34" spans="2:5" x14ac:dyDescent="0.25">
      <c r="B34" s="1" t="s">
        <v>485</v>
      </c>
      <c r="C34" s="28" t="s">
        <v>1191</v>
      </c>
      <c r="D34" s="28">
        <v>46223</v>
      </c>
      <c r="E34" s="70">
        <f ca="1">-(TODAY()-D34)</f>
        <v>187</v>
      </c>
    </row>
    <row r="35" spans="2:5" x14ac:dyDescent="0.25">
      <c r="B35" s="1" t="s">
        <v>99</v>
      </c>
      <c r="C35" s="28" t="s">
        <v>1171</v>
      </c>
      <c r="D35" s="28">
        <v>46137</v>
      </c>
      <c r="E35" s="70">
        <f t="shared" ca="1" si="0"/>
        <v>101</v>
      </c>
    </row>
    <row r="36" spans="2:5" x14ac:dyDescent="0.25">
      <c r="B36" s="1" t="s">
        <v>64</v>
      </c>
      <c r="C36" s="28" t="s">
        <v>1172</v>
      </c>
      <c r="D36" s="28">
        <v>46137</v>
      </c>
      <c r="E36" s="70">
        <f t="shared" ca="1" si="0"/>
        <v>101</v>
      </c>
    </row>
    <row r="37" spans="2:5" x14ac:dyDescent="0.25">
      <c r="B37" s="1" t="s">
        <v>101</v>
      </c>
      <c r="C37" s="28" t="s">
        <v>1187</v>
      </c>
      <c r="D37" s="28">
        <v>46223</v>
      </c>
      <c r="E37" s="70">
        <f t="shared" ca="1" si="0"/>
        <v>187</v>
      </c>
    </row>
    <row r="38" spans="2:5" x14ac:dyDescent="0.25">
      <c r="B38" s="194" t="s">
        <v>649</v>
      </c>
      <c r="C38" s="206"/>
      <c r="D38" s="206"/>
      <c r="E38" s="210"/>
    </row>
    <row r="39" spans="2:5" x14ac:dyDescent="0.25">
      <c r="B39" s="1" t="s">
        <v>433</v>
      </c>
      <c r="C39" s="28" t="s">
        <v>1167</v>
      </c>
      <c r="D39" s="28">
        <v>46096</v>
      </c>
      <c r="E39" s="70">
        <f t="shared" ca="1" si="0"/>
        <v>60</v>
      </c>
    </row>
    <row r="40" spans="2:5" x14ac:dyDescent="0.25">
      <c r="B40" s="1" t="s">
        <v>201</v>
      </c>
      <c r="C40" s="28" t="s">
        <v>1236</v>
      </c>
      <c r="D40" s="28">
        <v>46184</v>
      </c>
      <c r="E40" s="70">
        <f t="shared" ca="1" si="0"/>
        <v>148</v>
      </c>
    </row>
    <row r="41" spans="2:5" x14ac:dyDescent="0.25">
      <c r="B41" s="1" t="s">
        <v>459</v>
      </c>
      <c r="C41" s="28" t="s">
        <v>1231</v>
      </c>
      <c r="D41" s="28">
        <v>46203</v>
      </c>
      <c r="E41" s="70">
        <f t="shared" ca="1" si="0"/>
        <v>167</v>
      </c>
    </row>
    <row r="42" spans="2:5" x14ac:dyDescent="0.25">
      <c r="B42" s="1" t="s">
        <v>85</v>
      </c>
      <c r="C42" s="28" t="s">
        <v>806</v>
      </c>
      <c r="D42" s="28">
        <v>45504</v>
      </c>
      <c r="E42" s="70">
        <f t="shared" ca="1" si="0"/>
        <v>-532</v>
      </c>
    </row>
    <row r="43" spans="2:5" x14ac:dyDescent="0.25">
      <c r="B43" s="194" t="s">
        <v>652</v>
      </c>
      <c r="C43" s="206"/>
      <c r="D43" s="206"/>
      <c r="E43" s="210"/>
    </row>
    <row r="44" spans="2:5" x14ac:dyDescent="0.25">
      <c r="B44" s="1" t="s">
        <v>398</v>
      </c>
      <c r="C44" s="28" t="s">
        <v>620</v>
      </c>
      <c r="D44" s="28">
        <v>44251</v>
      </c>
      <c r="E44" s="70">
        <f t="shared" ca="1" si="0"/>
        <v>-1785</v>
      </c>
    </row>
    <row r="45" spans="2:5" x14ac:dyDescent="0.25">
      <c r="B45" s="1" t="s">
        <v>390</v>
      </c>
      <c r="C45" s="28" t="s">
        <v>597</v>
      </c>
      <c r="D45" s="28">
        <v>44523</v>
      </c>
      <c r="E45" s="70">
        <f t="shared" ca="1" si="0"/>
        <v>-1513</v>
      </c>
    </row>
    <row r="46" spans="2:5" x14ac:dyDescent="0.25">
      <c r="B46" s="194" t="s">
        <v>650</v>
      </c>
      <c r="C46" s="206"/>
      <c r="D46" s="206"/>
      <c r="E46" s="210"/>
    </row>
    <row r="47" spans="2:5" x14ac:dyDescent="0.25">
      <c r="B47" s="1" t="s">
        <v>87</v>
      </c>
      <c r="C47" s="28" t="s">
        <v>1050</v>
      </c>
      <c r="D47" s="28">
        <v>46081</v>
      </c>
      <c r="E47" s="70">
        <f t="shared" ca="1" si="0"/>
        <v>45</v>
      </c>
    </row>
    <row r="48" spans="2:5" x14ac:dyDescent="0.25">
      <c r="B48" s="1" t="s">
        <v>636</v>
      </c>
      <c r="C48" s="28" t="s">
        <v>754</v>
      </c>
      <c r="D48" s="28">
        <v>45748</v>
      </c>
      <c r="E48" s="70">
        <f t="shared" ca="1" si="0"/>
        <v>-288</v>
      </c>
    </row>
    <row r="49" spans="2:5" x14ac:dyDescent="0.25">
      <c r="B49" s="1" t="s">
        <v>645</v>
      </c>
      <c r="C49" s="28" t="s">
        <v>912</v>
      </c>
      <c r="D49" s="28">
        <v>45688</v>
      </c>
      <c r="E49" s="70">
        <f t="shared" ca="1" si="0"/>
        <v>-348</v>
      </c>
    </row>
    <row r="50" spans="2:5" x14ac:dyDescent="0.25">
      <c r="B50" s="1" t="s">
        <v>1216</v>
      </c>
      <c r="C50" s="28" t="s">
        <v>1168</v>
      </c>
      <c r="D50" s="28">
        <v>46457</v>
      </c>
      <c r="E50" s="70">
        <f t="shared" ca="1" si="0"/>
        <v>421</v>
      </c>
    </row>
    <row r="51" spans="2:5" x14ac:dyDescent="0.25">
      <c r="B51" s="194" t="s">
        <v>653</v>
      </c>
      <c r="C51" s="206"/>
      <c r="D51" s="206"/>
      <c r="E51" s="210"/>
    </row>
    <row r="52" spans="2:5" x14ac:dyDescent="0.25">
      <c r="B52" s="1" t="s">
        <v>523</v>
      </c>
      <c r="C52" s="28" t="s">
        <v>1003</v>
      </c>
      <c r="D52" s="28">
        <v>45945</v>
      </c>
      <c r="E52" s="70">
        <f t="shared" ca="1" si="0"/>
        <v>-91</v>
      </c>
    </row>
    <row r="53" spans="2:5" x14ac:dyDescent="0.25">
      <c r="B53" s="1" t="s">
        <v>451</v>
      </c>
      <c r="C53" s="28" t="s">
        <v>1192</v>
      </c>
      <c r="D53" s="28">
        <v>46243</v>
      </c>
      <c r="E53" s="70">
        <f t="shared" ca="1" si="0"/>
        <v>207</v>
      </c>
    </row>
    <row r="54" spans="2:5" x14ac:dyDescent="0.25">
      <c r="B54" s="1" t="s">
        <v>871</v>
      </c>
      <c r="C54" s="28" t="s">
        <v>1144</v>
      </c>
      <c r="D54" s="28">
        <v>46330</v>
      </c>
      <c r="E54" s="70">
        <f t="shared" ca="1" si="0"/>
        <v>294</v>
      </c>
    </row>
  </sheetData>
  <autoFilter ref="B2:E54"/>
  <conditionalFormatting sqref="E3:E52">
    <cfRule type="cellIs" dxfId="4" priority="1" operator="between">
      <formula>30</formula>
      <formula>60</formula>
    </cfRule>
  </conditionalFormatting>
  <conditionalFormatting sqref="E4:E7 E9:E12 E14:E17 E39:E42 E44:E45 E47:E50 E52">
    <cfRule type="cellIs" dxfId="3" priority="5" operator="lessThanOrEqual">
      <formula>0</formula>
    </cfRule>
    <cfRule type="cellIs" dxfId="2" priority="6" operator="between">
      <formula>0</formula>
      <formula>30</formula>
    </cfRule>
  </conditionalFormatting>
  <conditionalFormatting sqref="E19:E37">
    <cfRule type="cellIs" dxfId="1" priority="2" operator="lessThanOrEqual">
      <formula>0</formula>
    </cfRule>
    <cfRule type="cellIs" dxfId="0" priority="3" operator="between">
      <formula>0</formula>
      <formula>30</formula>
    </cfRule>
  </conditionalFormatting>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3"/>
  <sheetViews>
    <sheetView topLeftCell="A29" workbookViewId="0">
      <selection activeCell="B46" sqref="B46"/>
    </sheetView>
  </sheetViews>
  <sheetFormatPr defaultRowHeight="15" x14ac:dyDescent="0.25"/>
  <cols>
    <col min="1" max="1" width="3.85546875" customWidth="1"/>
    <col min="2" max="2" width="35.5703125" customWidth="1"/>
    <col min="3" max="3" width="20.7109375" customWidth="1"/>
    <col min="4" max="4" width="23.7109375" customWidth="1"/>
    <col min="5" max="5" width="19.42578125" customWidth="1"/>
    <col min="6" max="6" width="12.85546875" customWidth="1"/>
    <col min="7" max="7" width="12.42578125" customWidth="1"/>
  </cols>
  <sheetData>
    <row r="1" spans="1:7" x14ac:dyDescent="0.25">
      <c r="A1" s="3" t="s">
        <v>3</v>
      </c>
      <c r="B1" s="6" t="s">
        <v>0</v>
      </c>
      <c r="C1" s="6" t="s">
        <v>1</v>
      </c>
      <c r="D1" s="6" t="s">
        <v>26</v>
      </c>
      <c r="E1" s="3" t="s">
        <v>30</v>
      </c>
      <c r="F1" s="3" t="s">
        <v>5</v>
      </c>
      <c r="G1" s="3" t="s">
        <v>2</v>
      </c>
    </row>
    <row r="2" spans="1:7" x14ac:dyDescent="0.25">
      <c r="A2" s="2">
        <v>1</v>
      </c>
      <c r="B2" s="56" t="s">
        <v>28</v>
      </c>
      <c r="C2" s="57" t="s">
        <v>96</v>
      </c>
      <c r="D2" s="57" t="s">
        <v>97</v>
      </c>
      <c r="E2" s="58" t="s">
        <v>57</v>
      </c>
      <c r="F2" s="59" t="s">
        <v>58</v>
      </c>
      <c r="G2" s="2"/>
    </row>
    <row r="3" spans="1:7" ht="18.75" customHeight="1" x14ac:dyDescent="0.25">
      <c r="A3" s="2">
        <v>2</v>
      </c>
      <c r="B3" s="56" t="s">
        <v>27</v>
      </c>
      <c r="C3" s="57" t="s">
        <v>96</v>
      </c>
      <c r="D3" s="57" t="s">
        <v>97</v>
      </c>
      <c r="E3" s="58" t="s">
        <v>57</v>
      </c>
      <c r="F3" s="59" t="s">
        <v>58</v>
      </c>
      <c r="G3" s="2"/>
    </row>
    <row r="4" spans="1:7" ht="20.25" customHeight="1" x14ac:dyDescent="0.25">
      <c r="A4" s="2">
        <v>3</v>
      </c>
      <c r="B4" s="56" t="s">
        <v>98</v>
      </c>
      <c r="C4" s="57" t="s">
        <v>96</v>
      </c>
      <c r="D4" s="57" t="s">
        <v>97</v>
      </c>
      <c r="E4" s="58" t="s">
        <v>57</v>
      </c>
      <c r="F4" s="59" t="s">
        <v>58</v>
      </c>
      <c r="G4" s="2"/>
    </row>
    <row r="5" spans="1:7" ht="18.75" customHeight="1" x14ac:dyDescent="0.25">
      <c r="A5" s="2">
        <f>A4+1</f>
        <v>4</v>
      </c>
      <c r="B5" s="56" t="s">
        <v>16</v>
      </c>
      <c r="C5" s="57" t="s">
        <v>49</v>
      </c>
      <c r="D5" s="57" t="s">
        <v>97</v>
      </c>
      <c r="E5" s="58" t="s">
        <v>57</v>
      </c>
      <c r="F5" s="59" t="s">
        <v>58</v>
      </c>
      <c r="G5" s="2"/>
    </row>
    <row r="6" spans="1:7" x14ac:dyDescent="0.25">
      <c r="A6" s="2">
        <v>5</v>
      </c>
      <c r="B6" s="59" t="s">
        <v>99</v>
      </c>
      <c r="C6" s="59" t="s">
        <v>49</v>
      </c>
      <c r="D6" s="59" t="s">
        <v>100</v>
      </c>
      <c r="E6" s="58" t="s">
        <v>57</v>
      </c>
      <c r="F6" s="59" t="s">
        <v>58</v>
      </c>
      <c r="G6" s="2"/>
    </row>
    <row r="7" spans="1:7" x14ac:dyDescent="0.25">
      <c r="A7" s="5">
        <v>6</v>
      </c>
      <c r="B7" s="59" t="s">
        <v>67</v>
      </c>
      <c r="C7" s="59" t="s">
        <v>49</v>
      </c>
      <c r="D7" s="59" t="s">
        <v>100</v>
      </c>
      <c r="E7" s="58" t="s">
        <v>57</v>
      </c>
      <c r="F7" s="59" t="s">
        <v>58</v>
      </c>
      <c r="G7" s="2"/>
    </row>
    <row r="8" spans="1:7" x14ac:dyDescent="0.25">
      <c r="A8" s="2">
        <v>7</v>
      </c>
      <c r="B8" s="59" t="s">
        <v>62</v>
      </c>
      <c r="C8" s="59" t="s">
        <v>49</v>
      </c>
      <c r="D8" s="59" t="s">
        <v>100</v>
      </c>
      <c r="E8" s="58" t="s">
        <v>57</v>
      </c>
      <c r="F8" s="59" t="s">
        <v>58</v>
      </c>
      <c r="G8" s="2"/>
    </row>
    <row r="9" spans="1:7" x14ac:dyDescent="0.25">
      <c r="A9" s="5">
        <v>8</v>
      </c>
      <c r="B9" s="59" t="s">
        <v>66</v>
      </c>
      <c r="C9" s="59" t="s">
        <v>49</v>
      </c>
      <c r="D9" s="59" t="s">
        <v>100</v>
      </c>
      <c r="E9" s="58" t="s">
        <v>57</v>
      </c>
      <c r="F9" s="59" t="s">
        <v>58</v>
      </c>
      <c r="G9" s="2"/>
    </row>
    <row r="10" spans="1:7" x14ac:dyDescent="0.25">
      <c r="A10" s="5">
        <v>9</v>
      </c>
      <c r="B10" s="59" t="s">
        <v>77</v>
      </c>
      <c r="C10" s="59" t="s">
        <v>49</v>
      </c>
      <c r="D10" s="59" t="s">
        <v>100</v>
      </c>
      <c r="E10" s="58" t="s">
        <v>57</v>
      </c>
      <c r="F10" s="59" t="s">
        <v>58</v>
      </c>
      <c r="G10" s="2"/>
    </row>
    <row r="11" spans="1:7" x14ac:dyDescent="0.25">
      <c r="A11" s="2">
        <v>10</v>
      </c>
      <c r="B11" s="59" t="s">
        <v>64</v>
      </c>
      <c r="C11" s="59" t="s">
        <v>49</v>
      </c>
      <c r="D11" s="59" t="s">
        <v>100</v>
      </c>
      <c r="E11" s="58" t="s">
        <v>57</v>
      </c>
      <c r="F11" s="59" t="s">
        <v>58</v>
      </c>
      <c r="G11" s="2"/>
    </row>
    <row r="12" spans="1:7" x14ac:dyDescent="0.25">
      <c r="A12" s="2">
        <v>11</v>
      </c>
      <c r="B12" s="59" t="s">
        <v>101</v>
      </c>
      <c r="C12" s="59" t="s">
        <v>49</v>
      </c>
      <c r="D12" s="59" t="s">
        <v>100</v>
      </c>
      <c r="E12" s="58" t="s">
        <v>57</v>
      </c>
      <c r="F12" s="59" t="s">
        <v>58</v>
      </c>
      <c r="G12" s="2"/>
    </row>
    <row r="13" spans="1:7" x14ac:dyDescent="0.25">
      <c r="A13" s="5">
        <v>12</v>
      </c>
      <c r="B13" s="59" t="s">
        <v>37</v>
      </c>
      <c r="C13" s="59" t="s">
        <v>19</v>
      </c>
      <c r="D13" s="59" t="s">
        <v>102</v>
      </c>
      <c r="E13" s="58" t="s">
        <v>57</v>
      </c>
      <c r="F13" s="59" t="s">
        <v>58</v>
      </c>
      <c r="G13" s="2"/>
    </row>
    <row r="14" spans="1:7" x14ac:dyDescent="0.25">
      <c r="A14" s="2">
        <v>13</v>
      </c>
      <c r="B14" s="59" t="s">
        <v>20</v>
      </c>
      <c r="C14" s="59" t="s">
        <v>21</v>
      </c>
      <c r="D14" s="59" t="s">
        <v>97</v>
      </c>
      <c r="E14" s="58" t="s">
        <v>57</v>
      </c>
      <c r="F14" s="59" t="s">
        <v>58</v>
      </c>
      <c r="G14" s="2"/>
    </row>
    <row r="15" spans="1:7" x14ac:dyDescent="0.25">
      <c r="A15" s="2">
        <v>14</v>
      </c>
      <c r="B15" s="59" t="s">
        <v>69</v>
      </c>
      <c r="C15" s="59" t="s">
        <v>49</v>
      </c>
      <c r="D15" s="60" t="s">
        <v>97</v>
      </c>
      <c r="E15" s="58" t="s">
        <v>57</v>
      </c>
      <c r="F15" s="59" t="s">
        <v>58</v>
      </c>
      <c r="G15" s="2"/>
    </row>
    <row r="16" spans="1:7" x14ac:dyDescent="0.25">
      <c r="A16" s="2">
        <v>15</v>
      </c>
      <c r="B16" s="59" t="s">
        <v>103</v>
      </c>
      <c r="C16" s="59" t="s">
        <v>42</v>
      </c>
      <c r="D16" s="60" t="s">
        <v>102</v>
      </c>
      <c r="E16" s="58" t="s">
        <v>57</v>
      </c>
      <c r="F16" s="59" t="s">
        <v>58</v>
      </c>
      <c r="G16" s="2"/>
    </row>
    <row r="17" spans="1:7" x14ac:dyDescent="0.25">
      <c r="A17" s="2">
        <v>16</v>
      </c>
      <c r="B17" s="25" t="s">
        <v>47</v>
      </c>
      <c r="C17" s="25" t="s">
        <v>49</v>
      </c>
      <c r="D17" s="26" t="s">
        <v>117</v>
      </c>
      <c r="E17" s="27" t="s">
        <v>57</v>
      </c>
      <c r="F17" s="25" t="s">
        <v>58</v>
      </c>
      <c r="G17" s="2"/>
    </row>
    <row r="18" spans="1:7" x14ac:dyDescent="0.25">
      <c r="A18" s="5">
        <v>17</v>
      </c>
      <c r="B18" s="25" t="s">
        <v>48</v>
      </c>
      <c r="C18" s="25" t="s">
        <v>49</v>
      </c>
      <c r="D18" s="26" t="s">
        <v>117</v>
      </c>
      <c r="E18" s="27" t="s">
        <v>57</v>
      </c>
      <c r="F18" s="25" t="s">
        <v>58</v>
      </c>
      <c r="G18" s="2"/>
    </row>
    <row r="19" spans="1:7" x14ac:dyDescent="0.25">
      <c r="A19" s="5">
        <v>18</v>
      </c>
      <c r="B19" s="61" t="s">
        <v>51</v>
      </c>
      <c r="C19" s="61" t="s">
        <v>49</v>
      </c>
      <c r="D19" s="62" t="s">
        <v>56</v>
      </c>
      <c r="E19" s="63" t="s">
        <v>57</v>
      </c>
      <c r="F19" s="61" t="s">
        <v>58</v>
      </c>
      <c r="G19" s="2"/>
    </row>
    <row r="20" spans="1:7" x14ac:dyDescent="0.25">
      <c r="A20" s="5">
        <v>19</v>
      </c>
      <c r="B20" s="61" t="s">
        <v>52</v>
      </c>
      <c r="C20" s="61" t="s">
        <v>49</v>
      </c>
      <c r="D20" s="62" t="s">
        <v>56</v>
      </c>
      <c r="E20" s="63" t="s">
        <v>57</v>
      </c>
      <c r="F20" s="61" t="s">
        <v>58</v>
      </c>
      <c r="G20" s="2"/>
    </row>
    <row r="21" spans="1:7" x14ac:dyDescent="0.25">
      <c r="A21" s="2">
        <v>20</v>
      </c>
      <c r="B21" s="61" t="s">
        <v>55</v>
      </c>
      <c r="C21" s="61" t="s">
        <v>49</v>
      </c>
      <c r="D21" s="62" t="s">
        <v>56</v>
      </c>
      <c r="E21" s="63" t="s">
        <v>57</v>
      </c>
      <c r="F21" s="61" t="s">
        <v>58</v>
      </c>
      <c r="G21" s="2"/>
    </row>
    <row r="22" spans="1:7" x14ac:dyDescent="0.25">
      <c r="A22" s="2">
        <v>21</v>
      </c>
      <c r="B22" s="61" t="s">
        <v>53</v>
      </c>
      <c r="C22" s="61" t="s">
        <v>49</v>
      </c>
      <c r="D22" s="62" t="s">
        <v>56</v>
      </c>
      <c r="E22" s="63" t="s">
        <v>57</v>
      </c>
      <c r="F22" s="61" t="s">
        <v>58</v>
      </c>
      <c r="G22" s="2"/>
    </row>
    <row r="23" spans="1:7" x14ac:dyDescent="0.25">
      <c r="A23" s="2">
        <v>22</v>
      </c>
      <c r="B23" s="61" t="s">
        <v>54</v>
      </c>
      <c r="C23" s="61" t="s">
        <v>49</v>
      </c>
      <c r="D23" s="62" t="s">
        <v>56</v>
      </c>
      <c r="E23" s="63" t="s">
        <v>57</v>
      </c>
      <c r="F23" s="61" t="s">
        <v>58</v>
      </c>
      <c r="G23" s="2"/>
    </row>
    <row r="24" spans="1:7" x14ac:dyDescent="0.25">
      <c r="A24" s="5">
        <v>23</v>
      </c>
      <c r="B24" s="25" t="s">
        <v>53</v>
      </c>
      <c r="C24" s="25" t="s">
        <v>49</v>
      </c>
      <c r="D24" s="26" t="s">
        <v>59</v>
      </c>
      <c r="E24" s="27" t="s">
        <v>57</v>
      </c>
      <c r="F24" s="25" t="s">
        <v>58</v>
      </c>
      <c r="G24" s="2"/>
    </row>
    <row r="25" spans="1:7" x14ac:dyDescent="0.25">
      <c r="A25" s="5">
        <v>24</v>
      </c>
      <c r="B25" s="25" t="s">
        <v>60</v>
      </c>
      <c r="C25" s="25" t="s">
        <v>49</v>
      </c>
      <c r="D25" s="26" t="s">
        <v>59</v>
      </c>
      <c r="E25" s="27" t="s">
        <v>57</v>
      </c>
      <c r="F25" s="25" t="s">
        <v>58</v>
      </c>
      <c r="G25" s="2"/>
    </row>
    <row r="26" spans="1:7" x14ac:dyDescent="0.25">
      <c r="A26" s="5">
        <v>25</v>
      </c>
      <c r="B26" s="25" t="s">
        <v>61</v>
      </c>
      <c r="C26" s="25" t="s">
        <v>49</v>
      </c>
      <c r="D26" s="26" t="s">
        <v>59</v>
      </c>
      <c r="E26" s="27" t="s">
        <v>57</v>
      </c>
      <c r="F26" s="25" t="s">
        <v>58</v>
      </c>
      <c r="G26" s="2"/>
    </row>
    <row r="27" spans="1:7" x14ac:dyDescent="0.25">
      <c r="A27" s="5">
        <v>26</v>
      </c>
      <c r="B27" s="23" t="s">
        <v>4</v>
      </c>
      <c r="C27" s="23" t="s">
        <v>44</v>
      </c>
      <c r="D27" s="23" t="s">
        <v>45</v>
      </c>
      <c r="E27" s="24" t="s">
        <v>57</v>
      </c>
      <c r="F27" s="23" t="s">
        <v>58</v>
      </c>
      <c r="G27" s="2"/>
    </row>
    <row r="28" spans="1:7" x14ac:dyDescent="0.25">
      <c r="A28" s="5">
        <v>27</v>
      </c>
      <c r="B28" s="23" t="s">
        <v>43</v>
      </c>
      <c r="C28" s="23" t="s">
        <v>44</v>
      </c>
      <c r="D28" s="23" t="s">
        <v>45</v>
      </c>
      <c r="E28" s="24" t="s">
        <v>57</v>
      </c>
      <c r="F28" s="23" t="s">
        <v>58</v>
      </c>
      <c r="G28" s="2"/>
    </row>
    <row r="29" spans="1:7" x14ac:dyDescent="0.25">
      <c r="A29" s="2">
        <v>28</v>
      </c>
      <c r="B29" s="41" t="s">
        <v>22</v>
      </c>
      <c r="C29" s="41" t="s">
        <v>23</v>
      </c>
      <c r="D29" s="42" t="s">
        <v>46</v>
      </c>
      <c r="E29" s="43" t="s">
        <v>57</v>
      </c>
      <c r="F29" s="41" t="s">
        <v>58</v>
      </c>
      <c r="G29" s="2"/>
    </row>
    <row r="30" spans="1:7" x14ac:dyDescent="0.25">
      <c r="A30" s="2">
        <v>29</v>
      </c>
      <c r="B30" s="44" t="s">
        <v>24</v>
      </c>
      <c r="C30" s="44" t="s">
        <v>25</v>
      </c>
      <c r="D30" s="45" t="s">
        <v>46</v>
      </c>
      <c r="E30" s="46" t="s">
        <v>57</v>
      </c>
      <c r="F30" s="44" t="s">
        <v>58</v>
      </c>
      <c r="G30" s="2"/>
    </row>
    <row r="31" spans="1:7" x14ac:dyDescent="0.25">
      <c r="A31" s="5">
        <v>30</v>
      </c>
      <c r="B31" s="64" t="s">
        <v>14</v>
      </c>
      <c r="C31" s="64" t="s">
        <v>33</v>
      </c>
      <c r="D31" s="26" t="s">
        <v>41</v>
      </c>
      <c r="E31" s="27" t="s">
        <v>57</v>
      </c>
      <c r="F31" s="25" t="s">
        <v>58</v>
      </c>
      <c r="G31" s="2"/>
    </row>
    <row r="32" spans="1:7" x14ac:dyDescent="0.25">
      <c r="A32" s="5">
        <v>31</v>
      </c>
      <c r="B32" s="50" t="s">
        <v>28</v>
      </c>
      <c r="C32" s="12" t="s">
        <v>15</v>
      </c>
      <c r="D32" s="13" t="s">
        <v>29</v>
      </c>
      <c r="E32" s="14" t="s">
        <v>57</v>
      </c>
      <c r="F32" s="12" t="s">
        <v>58</v>
      </c>
      <c r="G32" s="2"/>
    </row>
    <row r="33" spans="1:7" x14ac:dyDescent="0.25">
      <c r="A33" s="5">
        <v>32</v>
      </c>
      <c r="B33" s="50" t="s">
        <v>27</v>
      </c>
      <c r="C33" s="12" t="s">
        <v>15</v>
      </c>
      <c r="D33" s="13" t="s">
        <v>29</v>
      </c>
      <c r="E33" s="14" t="s">
        <v>57</v>
      </c>
      <c r="F33" s="12" t="s">
        <v>58</v>
      </c>
      <c r="G33" s="2"/>
    </row>
    <row r="34" spans="1:7" x14ac:dyDescent="0.25">
      <c r="A34" s="8">
        <v>33</v>
      </c>
      <c r="B34" s="61" t="s">
        <v>16</v>
      </c>
      <c r="C34" s="61" t="s">
        <v>17</v>
      </c>
      <c r="D34" s="62" t="s">
        <v>113</v>
      </c>
      <c r="E34" s="63" t="s">
        <v>57</v>
      </c>
      <c r="F34" s="61" t="s">
        <v>58</v>
      </c>
      <c r="G34" s="33"/>
    </row>
    <row r="35" spans="1:7" x14ac:dyDescent="0.25">
      <c r="A35" s="1"/>
      <c r="B35" s="1"/>
      <c r="C35" s="1"/>
      <c r="D35" s="1"/>
      <c r="E35" s="1"/>
      <c r="F35" s="1"/>
      <c r="G35" s="33"/>
    </row>
    <row r="36" spans="1:7" x14ac:dyDescent="0.25">
      <c r="A36" s="1"/>
      <c r="B36" s="1"/>
      <c r="C36" s="1"/>
      <c r="D36" s="1"/>
      <c r="E36" s="1"/>
      <c r="F36" s="1"/>
      <c r="G36" s="2"/>
    </row>
    <row r="37" spans="1:7" x14ac:dyDescent="0.25">
      <c r="A37" s="1"/>
      <c r="B37" s="1"/>
      <c r="C37" s="1"/>
      <c r="D37" s="1"/>
      <c r="E37" s="1"/>
      <c r="F37" s="1"/>
      <c r="G37" s="2"/>
    </row>
    <row r="38" spans="1:7" x14ac:dyDescent="0.25">
      <c r="A38" s="1"/>
      <c r="B38" s="1"/>
      <c r="C38" s="1"/>
      <c r="D38" s="1"/>
      <c r="E38" s="1"/>
      <c r="F38" s="1"/>
      <c r="G38" s="2"/>
    </row>
    <row r="39" spans="1:7" x14ac:dyDescent="0.25">
      <c r="A39" s="2">
        <v>34</v>
      </c>
      <c r="B39" s="38" t="s">
        <v>81</v>
      </c>
      <c r="C39" s="38" t="s">
        <v>82</v>
      </c>
      <c r="D39" s="39" t="s">
        <v>104</v>
      </c>
      <c r="E39" s="40" t="s">
        <v>80</v>
      </c>
      <c r="F39" s="38" t="s">
        <v>58</v>
      </c>
      <c r="G39" s="2"/>
    </row>
    <row r="40" spans="1:7" x14ac:dyDescent="0.25">
      <c r="A40" s="51">
        <v>35</v>
      </c>
      <c r="B40" s="52" t="s">
        <v>79</v>
      </c>
      <c r="C40" s="52" t="s">
        <v>9</v>
      </c>
      <c r="D40" s="53" t="s">
        <v>105</v>
      </c>
      <c r="E40" s="54" t="s">
        <v>80</v>
      </c>
      <c r="F40" s="52" t="s">
        <v>58</v>
      </c>
      <c r="G40" s="30"/>
    </row>
    <row r="41" spans="1:7" x14ac:dyDescent="0.25">
      <c r="A41" s="33">
        <v>36</v>
      </c>
      <c r="B41" s="33" t="s">
        <v>106</v>
      </c>
      <c r="C41" s="33" t="s">
        <v>107</v>
      </c>
      <c r="D41" s="33" t="s">
        <v>108</v>
      </c>
      <c r="E41" s="33" t="s">
        <v>80</v>
      </c>
      <c r="F41" s="33" t="s">
        <v>58</v>
      </c>
      <c r="G41" s="55"/>
    </row>
    <row r="42" spans="1:7" x14ac:dyDescent="0.25">
      <c r="A42" s="1"/>
      <c r="B42" s="1"/>
      <c r="C42" s="1"/>
      <c r="D42" s="28"/>
      <c r="E42" s="1"/>
      <c r="F42" s="1"/>
      <c r="G42" s="1"/>
    </row>
    <row r="43" spans="1:7" x14ac:dyDescent="0.25">
      <c r="A43" s="1"/>
      <c r="B43" s="1"/>
      <c r="C43" s="1"/>
      <c r="D43" s="28"/>
      <c r="E43" s="29"/>
      <c r="F43" s="1"/>
      <c r="G43" s="1"/>
    </row>
    <row r="44" spans="1:7" x14ac:dyDescent="0.25">
      <c r="A44" s="6" t="s">
        <v>3</v>
      </c>
      <c r="B44" s="6" t="s">
        <v>0</v>
      </c>
      <c r="C44" s="6" t="s">
        <v>1</v>
      </c>
      <c r="D44" s="6" t="s">
        <v>26</v>
      </c>
      <c r="E44" s="6" t="s">
        <v>30</v>
      </c>
      <c r="F44" s="6" t="s">
        <v>5</v>
      </c>
      <c r="G44" s="6" t="s">
        <v>2</v>
      </c>
    </row>
    <row r="45" spans="1:7" x14ac:dyDescent="0.25">
      <c r="A45" s="33" t="s">
        <v>10</v>
      </c>
      <c r="B45" s="65" t="s">
        <v>85</v>
      </c>
      <c r="C45" s="66" t="s">
        <v>6</v>
      </c>
      <c r="D45" s="67" t="s">
        <v>110</v>
      </c>
      <c r="E45" s="68" t="s">
        <v>111</v>
      </c>
      <c r="F45" s="68" t="s">
        <v>58</v>
      </c>
      <c r="G45" s="33"/>
    </row>
    <row r="46" spans="1:7" x14ac:dyDescent="0.25">
      <c r="A46" s="33" t="s">
        <v>11</v>
      </c>
      <c r="B46" s="49" t="s">
        <v>86</v>
      </c>
      <c r="C46" s="33" t="s">
        <v>7</v>
      </c>
      <c r="D46" s="34" t="s">
        <v>109</v>
      </c>
      <c r="E46" s="47" t="s">
        <v>111</v>
      </c>
      <c r="F46" s="47" t="s">
        <v>58</v>
      </c>
      <c r="G46" s="33"/>
    </row>
    <row r="47" spans="1:7" x14ac:dyDescent="0.25">
      <c r="A47" s="33" t="s">
        <v>12</v>
      </c>
      <c r="B47" s="65" t="s">
        <v>87</v>
      </c>
      <c r="C47" s="66" t="s">
        <v>88</v>
      </c>
      <c r="D47" s="69" t="s">
        <v>90</v>
      </c>
      <c r="E47" s="68" t="s">
        <v>112</v>
      </c>
      <c r="F47" s="68" t="s">
        <v>58</v>
      </c>
      <c r="G47" s="33"/>
    </row>
    <row r="48" spans="1:7" x14ac:dyDescent="0.25">
      <c r="A48" s="33"/>
      <c r="B48" s="33"/>
      <c r="C48" s="33"/>
      <c r="D48" s="34"/>
      <c r="E48" s="33"/>
      <c r="F48" s="33"/>
      <c r="G48" s="33"/>
    </row>
    <row r="49" spans="1:7" x14ac:dyDescent="0.25">
      <c r="A49" s="33"/>
      <c r="B49" s="33"/>
      <c r="C49" s="33"/>
      <c r="D49" s="33"/>
      <c r="E49" s="33"/>
      <c r="F49" s="33"/>
      <c r="G49" s="33"/>
    </row>
    <row r="50" spans="1:7" x14ac:dyDescent="0.25">
      <c r="A50" s="33" t="s">
        <v>13</v>
      </c>
      <c r="B50" s="49" t="s">
        <v>92</v>
      </c>
      <c r="C50" s="33" t="s">
        <v>8</v>
      </c>
      <c r="D50" s="34" t="s">
        <v>95</v>
      </c>
      <c r="E50" s="47" t="s">
        <v>94</v>
      </c>
      <c r="F50" s="47" t="s">
        <v>91</v>
      </c>
      <c r="G50" s="33"/>
    </row>
    <row r="51" spans="1:7" x14ac:dyDescent="0.25">
      <c r="A51" s="33"/>
      <c r="B51" s="33"/>
      <c r="C51" s="33"/>
      <c r="D51" s="34"/>
      <c r="E51" s="33"/>
      <c r="F51" s="33"/>
      <c r="G51" s="33"/>
    </row>
    <row r="52" spans="1:7" x14ac:dyDescent="0.25">
      <c r="A52" s="33"/>
      <c r="B52" s="33"/>
      <c r="C52" s="33"/>
      <c r="D52" s="33"/>
      <c r="E52" s="33"/>
      <c r="F52" s="33"/>
      <c r="G52" s="33"/>
    </row>
    <row r="53" spans="1:7" x14ac:dyDescent="0.25">
      <c r="A53" s="33"/>
      <c r="B53" s="33"/>
      <c r="C53" s="33"/>
      <c r="D53" s="33"/>
      <c r="E53" s="33"/>
      <c r="F53" s="33"/>
      <c r="G53" s="33"/>
    </row>
    <row r="54" spans="1:7" x14ac:dyDescent="0.25">
      <c r="A54" s="33"/>
      <c r="B54" s="33"/>
      <c r="C54" s="33"/>
      <c r="D54" s="33"/>
      <c r="E54" s="33"/>
      <c r="F54" s="33"/>
      <c r="G54" s="33"/>
    </row>
    <row r="55" spans="1:7" x14ac:dyDescent="0.25">
      <c r="A55" s="33"/>
      <c r="B55" s="33"/>
      <c r="C55" s="33"/>
      <c r="D55" s="33"/>
      <c r="E55" s="33"/>
      <c r="F55" s="33"/>
      <c r="G55" s="33"/>
    </row>
    <row r="56" spans="1:7" x14ac:dyDescent="0.25">
      <c r="A56" s="33"/>
      <c r="B56" s="33"/>
      <c r="C56" s="33"/>
      <c r="D56" s="33"/>
      <c r="E56" s="33"/>
      <c r="F56" s="33"/>
      <c r="G56" s="33"/>
    </row>
    <row r="57" spans="1:7" x14ac:dyDescent="0.25">
      <c r="A57" s="33"/>
      <c r="B57" s="33"/>
      <c r="C57" s="33"/>
      <c r="D57" s="33"/>
      <c r="E57" s="33"/>
      <c r="F57" s="33"/>
      <c r="G57" s="33"/>
    </row>
    <row r="58" spans="1:7" x14ac:dyDescent="0.25">
      <c r="A58" s="33"/>
      <c r="B58" s="33"/>
      <c r="C58" s="33"/>
      <c r="D58" s="33"/>
      <c r="E58" s="33"/>
      <c r="F58" s="33"/>
      <c r="G58" s="33"/>
    </row>
    <row r="59" spans="1:7" x14ac:dyDescent="0.25">
      <c r="A59" s="1"/>
      <c r="B59" s="1"/>
      <c r="C59" s="1"/>
      <c r="D59" s="1"/>
      <c r="E59" s="1"/>
      <c r="F59" s="1"/>
      <c r="G59" s="1"/>
    </row>
    <row r="61" spans="1:7" x14ac:dyDescent="0.25">
      <c r="B61" t="s">
        <v>114</v>
      </c>
    </row>
    <row r="62" spans="1:7" x14ac:dyDescent="0.25">
      <c r="B62" t="s">
        <v>115</v>
      </c>
    </row>
    <row r="63" spans="1:7" x14ac:dyDescent="0.25">
      <c r="B63" t="s">
        <v>116</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62"/>
  <sheetViews>
    <sheetView topLeftCell="A32" workbookViewId="0">
      <selection activeCell="B49" sqref="B49"/>
    </sheetView>
  </sheetViews>
  <sheetFormatPr defaultRowHeight="15" x14ac:dyDescent="0.25"/>
  <cols>
    <col min="1" max="1" width="3.7109375" customWidth="1"/>
    <col min="2" max="2" width="34.28515625" customWidth="1"/>
    <col min="3" max="3" width="18.85546875" customWidth="1"/>
    <col min="4" max="4" width="23.85546875" customWidth="1"/>
    <col min="5" max="5" width="25.28515625" style="72" customWidth="1"/>
    <col min="6" max="6" width="17.5703125" customWidth="1"/>
  </cols>
  <sheetData>
    <row r="1" spans="1:6" x14ac:dyDescent="0.25">
      <c r="A1" s="3" t="s">
        <v>3</v>
      </c>
      <c r="B1" s="6" t="s">
        <v>0</v>
      </c>
      <c r="C1" s="6" t="s">
        <v>1</v>
      </c>
      <c r="D1" s="6" t="s">
        <v>26</v>
      </c>
      <c r="E1" s="71" t="s">
        <v>137</v>
      </c>
      <c r="F1" s="73" t="s">
        <v>142</v>
      </c>
    </row>
    <row r="2" spans="1:6" ht="18.75" customHeight="1" x14ac:dyDescent="0.25">
      <c r="A2" s="5">
        <v>1</v>
      </c>
      <c r="B2" s="76" t="s">
        <v>16</v>
      </c>
      <c r="C2" s="33" t="s">
        <v>49</v>
      </c>
      <c r="D2" s="33" t="s">
        <v>97</v>
      </c>
      <c r="E2" s="47" t="s">
        <v>159</v>
      </c>
      <c r="F2" s="74">
        <v>41030</v>
      </c>
    </row>
    <row r="3" spans="1:6" x14ac:dyDescent="0.25">
      <c r="A3" s="5">
        <v>2</v>
      </c>
      <c r="B3" s="33" t="s">
        <v>99</v>
      </c>
      <c r="C3" s="33" t="s">
        <v>49</v>
      </c>
      <c r="D3" s="33" t="s">
        <v>100</v>
      </c>
      <c r="E3" s="47" t="s">
        <v>160</v>
      </c>
      <c r="F3" s="75"/>
    </row>
    <row r="4" spans="1:6" x14ac:dyDescent="0.25">
      <c r="A4" s="5">
        <v>3</v>
      </c>
      <c r="B4" s="33" t="s">
        <v>67</v>
      </c>
      <c r="C4" s="33" t="s">
        <v>49</v>
      </c>
      <c r="D4" s="33" t="s">
        <v>100</v>
      </c>
      <c r="E4" s="47" t="s">
        <v>161</v>
      </c>
      <c r="F4" s="75"/>
    </row>
    <row r="5" spans="1:6" x14ac:dyDescent="0.25">
      <c r="A5" s="5">
        <v>4</v>
      </c>
      <c r="B5" s="33" t="s">
        <v>62</v>
      </c>
      <c r="C5" s="33" t="s">
        <v>49</v>
      </c>
      <c r="D5" s="33" t="s">
        <v>100</v>
      </c>
      <c r="E5" s="47" t="s">
        <v>162</v>
      </c>
      <c r="F5" s="74">
        <v>42692.5</v>
      </c>
    </row>
    <row r="6" spans="1:6" x14ac:dyDescent="0.25">
      <c r="A6" s="5">
        <v>5</v>
      </c>
      <c r="B6" s="33" t="s">
        <v>66</v>
      </c>
      <c r="C6" s="33" t="s">
        <v>49</v>
      </c>
      <c r="D6" s="33" t="s">
        <v>100</v>
      </c>
      <c r="E6" s="47" t="s">
        <v>163</v>
      </c>
      <c r="F6" s="75"/>
    </row>
    <row r="7" spans="1:6" x14ac:dyDescent="0.25">
      <c r="A7" s="5">
        <v>6</v>
      </c>
      <c r="B7" s="33" t="s">
        <v>77</v>
      </c>
      <c r="C7" s="33" t="s">
        <v>49</v>
      </c>
      <c r="D7" s="33" t="s">
        <v>100</v>
      </c>
      <c r="E7" s="47" t="s">
        <v>164</v>
      </c>
      <c r="F7" s="75"/>
    </row>
    <row r="8" spans="1:6" x14ac:dyDescent="0.25">
      <c r="A8" s="5">
        <v>7</v>
      </c>
      <c r="B8" s="33" t="s">
        <v>64</v>
      </c>
      <c r="C8" s="33" t="s">
        <v>49</v>
      </c>
      <c r="D8" s="33" t="s">
        <v>100</v>
      </c>
      <c r="E8" s="47" t="s">
        <v>165</v>
      </c>
      <c r="F8" s="75"/>
    </row>
    <row r="9" spans="1:6" x14ac:dyDescent="0.25">
      <c r="A9" s="5">
        <v>8</v>
      </c>
      <c r="B9" s="33" t="s">
        <v>101</v>
      </c>
      <c r="C9" s="33" t="s">
        <v>49</v>
      </c>
      <c r="D9" s="33" t="s">
        <v>100</v>
      </c>
      <c r="E9" s="47" t="s">
        <v>166</v>
      </c>
      <c r="F9" s="75"/>
    </row>
    <row r="10" spans="1:6" x14ac:dyDescent="0.25">
      <c r="A10" s="5">
        <v>9</v>
      </c>
      <c r="B10" s="77" t="s">
        <v>119</v>
      </c>
      <c r="C10" s="77" t="s">
        <v>49</v>
      </c>
      <c r="D10" s="78" t="s">
        <v>118</v>
      </c>
      <c r="E10" s="47" t="s">
        <v>173</v>
      </c>
      <c r="F10" s="74">
        <v>37706</v>
      </c>
    </row>
    <row r="11" spans="1:6" x14ac:dyDescent="0.25">
      <c r="A11" s="5">
        <v>10</v>
      </c>
      <c r="B11" s="33" t="s">
        <v>53</v>
      </c>
      <c r="C11" s="33" t="s">
        <v>49</v>
      </c>
      <c r="D11" s="78" t="s">
        <v>118</v>
      </c>
      <c r="E11" s="47" t="s">
        <v>174</v>
      </c>
      <c r="F11" s="74"/>
    </row>
    <row r="12" spans="1:6" x14ac:dyDescent="0.25">
      <c r="A12" s="5">
        <v>11</v>
      </c>
      <c r="B12" s="33" t="s">
        <v>143</v>
      </c>
      <c r="C12" s="33" t="s">
        <v>144</v>
      </c>
      <c r="D12" s="34" t="s">
        <v>177</v>
      </c>
      <c r="E12" s="47" t="s">
        <v>145</v>
      </c>
      <c r="F12" s="74">
        <v>25042.5</v>
      </c>
    </row>
    <row r="13" spans="1:6" x14ac:dyDescent="0.25">
      <c r="A13" s="5">
        <v>12</v>
      </c>
      <c r="B13" s="33" t="s">
        <v>69</v>
      </c>
      <c r="C13" s="33" t="s">
        <v>49</v>
      </c>
      <c r="D13" s="34" t="s">
        <v>97</v>
      </c>
      <c r="E13" s="47" t="s">
        <v>169</v>
      </c>
      <c r="F13" s="74">
        <v>66249.75</v>
      </c>
    </row>
    <row r="14" spans="1:6" x14ac:dyDescent="0.25">
      <c r="A14" s="5">
        <v>13</v>
      </c>
      <c r="B14" s="79" t="s">
        <v>47</v>
      </c>
      <c r="C14" s="79" t="s">
        <v>49</v>
      </c>
      <c r="D14" s="80" t="s">
        <v>193</v>
      </c>
      <c r="E14" s="47" t="s">
        <v>171</v>
      </c>
      <c r="F14" s="74">
        <v>40636</v>
      </c>
    </row>
    <row r="15" spans="1:6" x14ac:dyDescent="0.25">
      <c r="A15" s="5">
        <v>14</v>
      </c>
      <c r="B15" s="79" t="s">
        <v>48</v>
      </c>
      <c r="C15" s="79" t="s">
        <v>49</v>
      </c>
      <c r="D15" s="80" t="s">
        <v>193</v>
      </c>
      <c r="E15" s="47" t="s">
        <v>172</v>
      </c>
      <c r="F15" s="74">
        <v>37009</v>
      </c>
    </row>
    <row r="16" spans="1:6" x14ac:dyDescent="0.25">
      <c r="A16" s="5">
        <v>15</v>
      </c>
      <c r="B16" s="33" t="s">
        <v>37</v>
      </c>
      <c r="C16" s="33" t="s">
        <v>19</v>
      </c>
      <c r="D16" s="33" t="s">
        <v>102</v>
      </c>
      <c r="E16" s="47" t="s">
        <v>167</v>
      </c>
      <c r="F16" s="75"/>
    </row>
    <row r="17" spans="1:9" x14ac:dyDescent="0.25">
      <c r="A17" s="5">
        <v>16</v>
      </c>
      <c r="B17" s="33" t="s">
        <v>20</v>
      </c>
      <c r="C17" s="33" t="s">
        <v>21</v>
      </c>
      <c r="D17" s="33" t="s">
        <v>97</v>
      </c>
      <c r="E17" s="47" t="s">
        <v>168</v>
      </c>
      <c r="F17" s="75"/>
    </row>
    <row r="18" spans="1:9" x14ac:dyDescent="0.25">
      <c r="A18" s="5">
        <v>17</v>
      </c>
      <c r="B18" s="33" t="s">
        <v>103</v>
      </c>
      <c r="C18" s="33" t="s">
        <v>42</v>
      </c>
      <c r="D18" s="34" t="s">
        <v>102</v>
      </c>
      <c r="E18" s="47" t="s">
        <v>170</v>
      </c>
      <c r="F18" s="74">
        <v>43008</v>
      </c>
    </row>
    <row r="19" spans="1:9" x14ac:dyDescent="0.25">
      <c r="A19" s="5">
        <v>18</v>
      </c>
      <c r="B19" s="33" t="s">
        <v>4</v>
      </c>
      <c r="C19" s="33" t="s">
        <v>44</v>
      </c>
      <c r="D19" s="34" t="s">
        <v>149</v>
      </c>
      <c r="E19" s="47" t="s">
        <v>148</v>
      </c>
      <c r="F19" s="75"/>
    </row>
    <row r="20" spans="1:9" x14ac:dyDescent="0.25">
      <c r="A20" s="5">
        <v>19</v>
      </c>
      <c r="B20" s="101" t="s">
        <v>22</v>
      </c>
      <c r="C20" s="101" t="s">
        <v>23</v>
      </c>
      <c r="D20" s="102" t="s">
        <v>46</v>
      </c>
      <c r="E20" s="47" t="s">
        <v>190</v>
      </c>
      <c r="F20" s="75"/>
    </row>
    <row r="21" spans="1:9" x14ac:dyDescent="0.25">
      <c r="A21" s="5">
        <v>20</v>
      </c>
      <c r="B21" s="79" t="s">
        <v>24</v>
      </c>
      <c r="C21" s="79" t="s">
        <v>25</v>
      </c>
      <c r="D21" s="80" t="s">
        <v>46</v>
      </c>
      <c r="E21" s="47" t="s">
        <v>191</v>
      </c>
      <c r="F21" s="75"/>
    </row>
    <row r="22" spans="1:9" x14ac:dyDescent="0.25">
      <c r="A22" s="5">
        <v>21</v>
      </c>
      <c r="B22" s="33" t="s">
        <v>16</v>
      </c>
      <c r="C22" s="33" t="s">
        <v>17</v>
      </c>
      <c r="D22" s="34" t="s">
        <v>113</v>
      </c>
      <c r="E22" s="47"/>
      <c r="F22" s="75"/>
    </row>
    <row r="23" spans="1:9" x14ac:dyDescent="0.25">
      <c r="A23" s="5">
        <v>22</v>
      </c>
      <c r="B23" s="83" t="s">
        <v>130</v>
      </c>
      <c r="C23" s="83" t="s">
        <v>44</v>
      </c>
      <c r="D23" s="83" t="s">
        <v>192</v>
      </c>
      <c r="E23" s="47"/>
      <c r="F23" s="75"/>
    </row>
    <row r="24" spans="1:9" x14ac:dyDescent="0.25">
      <c r="A24" s="5">
        <v>23</v>
      </c>
      <c r="B24" s="83" t="s">
        <v>131</v>
      </c>
      <c r="C24" s="83" t="s">
        <v>44</v>
      </c>
      <c r="D24" s="83" t="s">
        <v>192</v>
      </c>
      <c r="E24" s="47"/>
      <c r="F24" s="75"/>
    </row>
    <row r="25" spans="1:9" x14ac:dyDescent="0.25">
      <c r="A25" s="5">
        <v>24</v>
      </c>
      <c r="B25" s="76" t="s">
        <v>28</v>
      </c>
      <c r="C25" s="33" t="s">
        <v>96</v>
      </c>
      <c r="D25" s="33" t="s">
        <v>97</v>
      </c>
      <c r="E25" s="47" t="s">
        <v>150</v>
      </c>
      <c r="F25" s="74">
        <v>26997.63</v>
      </c>
    </row>
    <row r="26" spans="1:9" x14ac:dyDescent="0.25">
      <c r="A26" s="5">
        <v>25</v>
      </c>
      <c r="B26" s="76" t="s">
        <v>27</v>
      </c>
      <c r="C26" s="33" t="s">
        <v>96</v>
      </c>
      <c r="D26" s="33" t="s">
        <v>97</v>
      </c>
      <c r="E26" s="47" t="s">
        <v>157</v>
      </c>
      <c r="F26" s="74">
        <v>21623</v>
      </c>
    </row>
    <row r="27" spans="1:9" x14ac:dyDescent="0.25">
      <c r="A27" s="5">
        <v>26</v>
      </c>
      <c r="B27" s="76" t="s">
        <v>98</v>
      </c>
      <c r="C27" s="33" t="s">
        <v>96</v>
      </c>
      <c r="D27" s="33" t="s">
        <v>97</v>
      </c>
      <c r="E27" s="47" t="s">
        <v>158</v>
      </c>
      <c r="F27" s="75"/>
    </row>
    <row r="28" spans="1:9" ht="18.75" customHeight="1" x14ac:dyDescent="0.25">
      <c r="A28" s="5">
        <v>27</v>
      </c>
      <c r="B28" s="82" t="s">
        <v>138</v>
      </c>
      <c r="C28" s="33" t="s">
        <v>96</v>
      </c>
      <c r="D28" s="34" t="s">
        <v>120</v>
      </c>
      <c r="E28" s="47" t="s">
        <v>175</v>
      </c>
      <c r="F28" s="75"/>
    </row>
    <row r="29" spans="1:9" hidden="1" x14ac:dyDescent="0.25">
      <c r="A29" s="5">
        <v>28</v>
      </c>
      <c r="B29" s="75"/>
      <c r="C29" s="75"/>
      <c r="D29" s="75"/>
      <c r="E29" s="81"/>
      <c r="F29" s="75"/>
    </row>
    <row r="30" spans="1:9" x14ac:dyDescent="0.25">
      <c r="A30" s="5">
        <v>29</v>
      </c>
      <c r="B30" s="82" t="s">
        <v>139</v>
      </c>
      <c r="C30" s="33" t="s">
        <v>96</v>
      </c>
      <c r="D30" s="34" t="s">
        <v>120</v>
      </c>
      <c r="E30" s="47" t="s">
        <v>176</v>
      </c>
      <c r="F30" s="75"/>
    </row>
    <row r="32" spans="1:9" x14ac:dyDescent="0.25">
      <c r="B32" s="96" t="s">
        <v>185</v>
      </c>
      <c r="C32" s="97" t="s">
        <v>186</v>
      </c>
      <c r="D32" s="98">
        <v>43455</v>
      </c>
      <c r="E32" s="99" t="s">
        <v>187</v>
      </c>
      <c r="F32" s="97"/>
      <c r="G32" s="97"/>
      <c r="H32" s="97"/>
      <c r="I32" s="100" t="s">
        <v>188</v>
      </c>
    </row>
    <row r="34" spans="1:6" ht="15.75" customHeight="1" x14ac:dyDescent="0.25">
      <c r="A34" s="1">
        <v>1</v>
      </c>
      <c r="B34" s="91" t="s">
        <v>123</v>
      </c>
      <c r="C34" s="91" t="s">
        <v>124</v>
      </c>
      <c r="D34" s="91" t="s">
        <v>125</v>
      </c>
      <c r="E34" s="95" t="s">
        <v>189</v>
      </c>
      <c r="F34" s="75"/>
    </row>
    <row r="35" spans="1:6" x14ac:dyDescent="0.25">
      <c r="A35" s="5">
        <v>2</v>
      </c>
      <c r="B35" s="33" t="s">
        <v>81</v>
      </c>
      <c r="C35" s="33" t="s">
        <v>82</v>
      </c>
      <c r="D35" s="34" t="s">
        <v>104</v>
      </c>
      <c r="E35" s="47"/>
      <c r="F35" s="75"/>
    </row>
    <row r="36" spans="1:6" x14ac:dyDescent="0.25">
      <c r="A36" s="51">
        <v>3</v>
      </c>
      <c r="B36" s="87" t="s">
        <v>79</v>
      </c>
      <c r="C36" s="87" t="s">
        <v>9</v>
      </c>
      <c r="D36" s="88" t="s">
        <v>105</v>
      </c>
      <c r="E36" s="89"/>
      <c r="F36" s="90"/>
    </row>
    <row r="37" spans="1:6" x14ac:dyDescent="0.25">
      <c r="A37" s="33">
        <v>4</v>
      </c>
      <c r="B37" s="33" t="s">
        <v>106</v>
      </c>
      <c r="C37" s="33" t="s">
        <v>107</v>
      </c>
      <c r="D37" s="33" t="s">
        <v>108</v>
      </c>
      <c r="E37" s="84"/>
      <c r="F37" s="75"/>
    </row>
    <row r="38" spans="1:6" x14ac:dyDescent="0.25">
      <c r="A38" s="1">
        <v>5</v>
      </c>
      <c r="B38" s="33" t="s">
        <v>121</v>
      </c>
      <c r="C38" s="33" t="s">
        <v>122</v>
      </c>
      <c r="D38" s="34" t="s">
        <v>129</v>
      </c>
      <c r="E38" s="85"/>
      <c r="F38" s="75"/>
    </row>
    <row r="39" spans="1:6" x14ac:dyDescent="0.25">
      <c r="A39" s="1">
        <v>6</v>
      </c>
      <c r="B39" s="33" t="s">
        <v>126</v>
      </c>
      <c r="C39" s="33" t="s">
        <v>127</v>
      </c>
      <c r="D39" s="34" t="s">
        <v>128</v>
      </c>
      <c r="E39" s="86" t="s">
        <v>147</v>
      </c>
      <c r="F39" s="74">
        <v>79800</v>
      </c>
    </row>
    <row r="40" spans="1:6" x14ac:dyDescent="0.25">
      <c r="A40" s="1">
        <v>7</v>
      </c>
      <c r="B40" s="33" t="s">
        <v>135</v>
      </c>
      <c r="C40" s="33" t="s">
        <v>134</v>
      </c>
      <c r="D40" s="34" t="s">
        <v>136</v>
      </c>
      <c r="E40" s="86"/>
      <c r="F40" s="75"/>
    </row>
    <row r="41" spans="1:6" x14ac:dyDescent="0.25">
      <c r="A41" s="1">
        <v>8</v>
      </c>
      <c r="B41" s="33" t="s">
        <v>140</v>
      </c>
      <c r="C41" s="33" t="s">
        <v>141</v>
      </c>
      <c r="D41" s="34" t="s">
        <v>178</v>
      </c>
      <c r="E41" s="86" t="s">
        <v>146</v>
      </c>
      <c r="F41" s="75"/>
    </row>
    <row r="42" spans="1:6" x14ac:dyDescent="0.25">
      <c r="A42" s="1"/>
      <c r="B42" s="1" t="s">
        <v>133</v>
      </c>
      <c r="C42" s="1"/>
      <c r="D42" s="28"/>
      <c r="E42" s="70"/>
    </row>
    <row r="43" spans="1:6" x14ac:dyDescent="0.25">
      <c r="A43" s="1"/>
      <c r="B43" s="1"/>
      <c r="C43" s="1"/>
      <c r="D43" s="28"/>
      <c r="E43" s="70"/>
    </row>
    <row r="44" spans="1:6" x14ac:dyDescent="0.25">
      <c r="A44" s="1"/>
      <c r="B44" s="1"/>
      <c r="C44" s="1"/>
      <c r="D44" s="28"/>
      <c r="E44" s="70"/>
    </row>
    <row r="45" spans="1:6" x14ac:dyDescent="0.25">
      <c r="A45" s="1"/>
      <c r="B45" s="1" t="s">
        <v>132</v>
      </c>
      <c r="C45" s="1"/>
      <c r="D45" s="28"/>
      <c r="E45" s="70"/>
    </row>
    <row r="46" spans="1:6" x14ac:dyDescent="0.25">
      <c r="A46" s="1"/>
      <c r="B46" s="1"/>
      <c r="C46" s="1"/>
      <c r="D46" s="28"/>
      <c r="E46" s="70"/>
    </row>
    <row r="47" spans="1:6" x14ac:dyDescent="0.25">
      <c r="A47" s="6" t="s">
        <v>3</v>
      </c>
      <c r="B47" s="6" t="s">
        <v>0</v>
      </c>
      <c r="C47" s="6" t="s">
        <v>1</v>
      </c>
      <c r="D47" s="6" t="s">
        <v>26</v>
      </c>
      <c r="E47" s="71" t="s">
        <v>2</v>
      </c>
    </row>
    <row r="48" spans="1:6" x14ac:dyDescent="0.25">
      <c r="A48" s="33" t="s">
        <v>10</v>
      </c>
      <c r="B48" s="49" t="s">
        <v>154</v>
      </c>
      <c r="C48" s="33" t="s">
        <v>6</v>
      </c>
      <c r="D48" s="34" t="s">
        <v>110</v>
      </c>
      <c r="E48" s="47" t="s">
        <v>112</v>
      </c>
    </row>
    <row r="49" spans="1:6" x14ac:dyDescent="0.25">
      <c r="A49" s="33" t="s">
        <v>11</v>
      </c>
      <c r="B49" s="79" t="s">
        <v>153</v>
      </c>
      <c r="C49" s="92" t="s">
        <v>7</v>
      </c>
      <c r="D49" s="93" t="s">
        <v>179</v>
      </c>
      <c r="E49" s="47" t="s">
        <v>112</v>
      </c>
      <c r="F49" t="s">
        <v>156</v>
      </c>
    </row>
    <row r="50" spans="1:6" x14ac:dyDescent="0.25">
      <c r="A50" s="33" t="s">
        <v>12</v>
      </c>
      <c r="B50" s="49" t="s">
        <v>152</v>
      </c>
      <c r="C50" s="33" t="s">
        <v>88</v>
      </c>
      <c r="D50" s="48" t="s">
        <v>90</v>
      </c>
      <c r="E50" s="47" t="s">
        <v>112</v>
      </c>
    </row>
    <row r="51" spans="1:6" x14ac:dyDescent="0.25">
      <c r="A51" s="33"/>
      <c r="B51" s="33"/>
      <c r="C51" s="33"/>
      <c r="D51" s="34"/>
      <c r="E51" s="47"/>
    </row>
    <row r="52" spans="1:6" x14ac:dyDescent="0.25">
      <c r="A52" s="33" t="s">
        <v>13</v>
      </c>
      <c r="B52" s="79" t="s">
        <v>151</v>
      </c>
      <c r="C52" s="92" t="s">
        <v>8</v>
      </c>
      <c r="D52" s="93" t="s">
        <v>95</v>
      </c>
      <c r="E52" s="47" t="s">
        <v>155</v>
      </c>
      <c r="F52" s="94" t="s">
        <v>184</v>
      </c>
    </row>
    <row r="53" spans="1:6" x14ac:dyDescent="0.25">
      <c r="A53" s="33" t="s">
        <v>182</v>
      </c>
      <c r="B53" s="49" t="s">
        <v>183</v>
      </c>
      <c r="C53" s="33" t="s">
        <v>181</v>
      </c>
      <c r="D53" s="34" t="s">
        <v>180</v>
      </c>
      <c r="E53" s="47" t="s">
        <v>155</v>
      </c>
    </row>
    <row r="54" spans="1:6" x14ac:dyDescent="0.25">
      <c r="A54" s="33"/>
      <c r="B54" s="33"/>
      <c r="C54" s="33"/>
      <c r="D54" s="34"/>
      <c r="E54" s="47"/>
    </row>
    <row r="55" spans="1:6" x14ac:dyDescent="0.25">
      <c r="A55" s="33"/>
      <c r="B55" s="33"/>
      <c r="C55" s="33"/>
      <c r="D55" s="33"/>
      <c r="E55" s="47"/>
    </row>
    <row r="56" spans="1:6" x14ac:dyDescent="0.25">
      <c r="A56" s="33"/>
      <c r="B56" s="33"/>
      <c r="C56" s="33"/>
      <c r="D56" s="33"/>
      <c r="E56" s="47"/>
    </row>
    <row r="57" spans="1:6" x14ac:dyDescent="0.25">
      <c r="A57" s="33"/>
      <c r="B57" s="33"/>
      <c r="C57" s="33"/>
      <c r="D57" s="33"/>
      <c r="E57" s="47"/>
    </row>
    <row r="58" spans="1:6" x14ac:dyDescent="0.25">
      <c r="A58" s="33"/>
      <c r="B58" s="33"/>
      <c r="C58" s="33"/>
      <c r="D58" s="33"/>
      <c r="E58" s="47"/>
    </row>
    <row r="59" spans="1:6" x14ac:dyDescent="0.25">
      <c r="A59" s="33"/>
      <c r="B59" s="33"/>
      <c r="C59" s="33"/>
      <c r="D59" s="33"/>
      <c r="E59" s="47"/>
    </row>
    <row r="60" spans="1:6" x14ac:dyDescent="0.25">
      <c r="A60" s="33"/>
      <c r="B60" s="33"/>
      <c r="C60" s="33"/>
      <c r="D60" s="33"/>
      <c r="E60" s="47"/>
    </row>
    <row r="61" spans="1:6" x14ac:dyDescent="0.25">
      <c r="A61" s="33"/>
      <c r="B61" s="33"/>
      <c r="C61" s="33"/>
      <c r="D61" s="33"/>
      <c r="E61" s="47"/>
    </row>
    <row r="62" spans="1:6" x14ac:dyDescent="0.25">
      <c r="A62" s="1"/>
      <c r="B62" s="1"/>
      <c r="C62" s="1"/>
      <c r="D62" s="1"/>
      <c r="E62" s="70"/>
    </row>
  </sheetData>
  <hyperlinks>
    <hyperlink ref="E34" r:id="rId1"/>
  </hyperlinks>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61"/>
  <sheetViews>
    <sheetView topLeftCell="A29" workbookViewId="0">
      <selection activeCell="B48" sqref="B48"/>
    </sheetView>
  </sheetViews>
  <sheetFormatPr defaultRowHeight="15" x14ac:dyDescent="0.25"/>
  <cols>
    <col min="1" max="1" width="3.7109375" customWidth="1"/>
    <col min="2" max="2" width="34.28515625" customWidth="1"/>
    <col min="3" max="3" width="18.85546875" customWidth="1"/>
    <col min="4" max="4" width="23.85546875" customWidth="1"/>
    <col min="5" max="5" width="25.28515625" style="72" customWidth="1"/>
    <col min="6" max="6" width="17.5703125" customWidth="1"/>
  </cols>
  <sheetData>
    <row r="1" spans="1:6" x14ac:dyDescent="0.25">
      <c r="A1" s="3" t="s">
        <v>3</v>
      </c>
      <c r="B1" s="6" t="s">
        <v>0</v>
      </c>
      <c r="C1" s="6" t="s">
        <v>1</v>
      </c>
      <c r="D1" s="6" t="s">
        <v>26</v>
      </c>
      <c r="E1" s="71" t="s">
        <v>137</v>
      </c>
      <c r="F1" s="73" t="s">
        <v>142</v>
      </c>
    </row>
    <row r="2" spans="1:6" ht="18.75" customHeight="1" x14ac:dyDescent="0.25">
      <c r="A2" s="5">
        <v>1</v>
      </c>
      <c r="B2" s="76" t="s">
        <v>16</v>
      </c>
      <c r="C2" s="33" t="s">
        <v>49</v>
      </c>
      <c r="D2" s="33" t="s">
        <v>97</v>
      </c>
      <c r="E2" s="47" t="s">
        <v>159</v>
      </c>
      <c r="F2" s="74">
        <v>41030</v>
      </c>
    </row>
    <row r="3" spans="1:6" x14ac:dyDescent="0.25">
      <c r="A3" s="5">
        <v>2</v>
      </c>
      <c r="B3" s="33" t="s">
        <v>99</v>
      </c>
      <c r="C3" s="33" t="s">
        <v>49</v>
      </c>
      <c r="D3" s="33" t="s">
        <v>100</v>
      </c>
      <c r="E3" s="47" t="s">
        <v>160</v>
      </c>
      <c r="F3" s="75"/>
    </row>
    <row r="4" spans="1:6" x14ac:dyDescent="0.25">
      <c r="A4" s="5">
        <v>3</v>
      </c>
      <c r="B4" s="33" t="s">
        <v>67</v>
      </c>
      <c r="C4" s="33" t="s">
        <v>49</v>
      </c>
      <c r="D4" s="33" t="s">
        <v>100</v>
      </c>
      <c r="E4" s="47" t="s">
        <v>161</v>
      </c>
      <c r="F4" s="75"/>
    </row>
    <row r="5" spans="1:6" x14ac:dyDescent="0.25">
      <c r="A5" s="5">
        <v>4</v>
      </c>
      <c r="B5" s="33" t="s">
        <v>62</v>
      </c>
      <c r="C5" s="33" t="s">
        <v>49</v>
      </c>
      <c r="D5" s="33" t="s">
        <v>100</v>
      </c>
      <c r="E5" s="47" t="s">
        <v>162</v>
      </c>
      <c r="F5" s="74">
        <v>42692.5</v>
      </c>
    </row>
    <row r="6" spans="1:6" x14ac:dyDescent="0.25">
      <c r="A6" s="5">
        <v>5</v>
      </c>
      <c r="B6" s="33" t="s">
        <v>66</v>
      </c>
      <c r="C6" s="33" t="s">
        <v>49</v>
      </c>
      <c r="D6" s="33" t="s">
        <v>100</v>
      </c>
      <c r="E6" s="47" t="s">
        <v>163</v>
      </c>
      <c r="F6" s="75"/>
    </row>
    <row r="7" spans="1:6" x14ac:dyDescent="0.25">
      <c r="A7" s="5">
        <v>6</v>
      </c>
      <c r="B7" s="33" t="s">
        <v>77</v>
      </c>
      <c r="C7" s="33" t="s">
        <v>49</v>
      </c>
      <c r="D7" s="33" t="s">
        <v>100</v>
      </c>
      <c r="E7" s="47" t="s">
        <v>164</v>
      </c>
      <c r="F7" s="75"/>
    </row>
    <row r="8" spans="1:6" x14ac:dyDescent="0.25">
      <c r="A8" s="5">
        <v>7</v>
      </c>
      <c r="B8" s="33" t="s">
        <v>64</v>
      </c>
      <c r="C8" s="33" t="s">
        <v>49</v>
      </c>
      <c r="D8" s="33" t="s">
        <v>100</v>
      </c>
      <c r="E8" s="47" t="s">
        <v>165</v>
      </c>
      <c r="F8" s="75"/>
    </row>
    <row r="9" spans="1:6" x14ac:dyDescent="0.25">
      <c r="A9" s="5">
        <v>8</v>
      </c>
      <c r="B9" s="33" t="s">
        <v>101</v>
      </c>
      <c r="C9" s="33" t="s">
        <v>49</v>
      </c>
      <c r="D9" s="33" t="s">
        <v>100</v>
      </c>
      <c r="E9" s="47" t="s">
        <v>166</v>
      </c>
      <c r="F9" s="75"/>
    </row>
    <row r="10" spans="1:6" x14ac:dyDescent="0.25">
      <c r="A10" s="5">
        <v>9</v>
      </c>
      <c r="B10" s="77" t="s">
        <v>119</v>
      </c>
      <c r="C10" s="77" t="s">
        <v>49</v>
      </c>
      <c r="D10" s="78" t="s">
        <v>118</v>
      </c>
      <c r="E10" s="47" t="s">
        <v>173</v>
      </c>
      <c r="F10" s="74">
        <v>37706</v>
      </c>
    </row>
    <row r="11" spans="1:6" x14ac:dyDescent="0.25">
      <c r="A11" s="5">
        <v>10</v>
      </c>
      <c r="B11" s="33" t="s">
        <v>53</v>
      </c>
      <c r="C11" s="33" t="s">
        <v>49</v>
      </c>
      <c r="D11" s="78" t="s">
        <v>118</v>
      </c>
      <c r="E11" s="47" t="s">
        <v>174</v>
      </c>
      <c r="F11" s="74"/>
    </row>
    <row r="12" spans="1:6" x14ac:dyDescent="0.25">
      <c r="A12" s="5">
        <v>11</v>
      </c>
      <c r="B12" s="33" t="s">
        <v>143</v>
      </c>
      <c r="C12" s="33" t="s">
        <v>144</v>
      </c>
      <c r="D12" s="34" t="s">
        <v>177</v>
      </c>
      <c r="E12" s="47" t="s">
        <v>145</v>
      </c>
      <c r="F12" s="74">
        <v>25042.5</v>
      </c>
    </row>
    <row r="13" spans="1:6" x14ac:dyDescent="0.25">
      <c r="A13" s="5">
        <v>12</v>
      </c>
      <c r="B13" s="33" t="s">
        <v>69</v>
      </c>
      <c r="C13" s="33" t="s">
        <v>49</v>
      </c>
      <c r="D13" s="34" t="s">
        <v>97</v>
      </c>
      <c r="E13" s="47" t="s">
        <v>169</v>
      </c>
      <c r="F13" s="74">
        <v>66249.75</v>
      </c>
    </row>
    <row r="14" spans="1:6" x14ac:dyDescent="0.25">
      <c r="A14" s="5">
        <v>13</v>
      </c>
      <c r="B14" s="79" t="s">
        <v>47</v>
      </c>
      <c r="C14" s="79" t="s">
        <v>49</v>
      </c>
      <c r="D14" s="80" t="s">
        <v>193</v>
      </c>
      <c r="E14" s="47" t="s">
        <v>171</v>
      </c>
      <c r="F14" s="74">
        <v>40636</v>
      </c>
    </row>
    <row r="15" spans="1:6" x14ac:dyDescent="0.25">
      <c r="A15" s="5">
        <v>14</v>
      </c>
      <c r="B15" s="79" t="s">
        <v>48</v>
      </c>
      <c r="C15" s="79" t="s">
        <v>49</v>
      </c>
      <c r="D15" s="80" t="s">
        <v>193</v>
      </c>
      <c r="E15" s="47" t="s">
        <v>172</v>
      </c>
      <c r="F15" s="74">
        <v>37009</v>
      </c>
    </row>
    <row r="16" spans="1:6" x14ac:dyDescent="0.25">
      <c r="A16" s="5">
        <v>15</v>
      </c>
      <c r="B16" s="33" t="s">
        <v>37</v>
      </c>
      <c r="C16" s="33" t="s">
        <v>19</v>
      </c>
      <c r="D16" s="33" t="s">
        <v>102</v>
      </c>
      <c r="E16" s="47" t="s">
        <v>167</v>
      </c>
      <c r="F16" s="75"/>
    </row>
    <row r="17" spans="1:9" x14ac:dyDescent="0.25">
      <c r="A17" s="5">
        <v>16</v>
      </c>
      <c r="B17" s="33" t="s">
        <v>20</v>
      </c>
      <c r="C17" s="33" t="s">
        <v>21</v>
      </c>
      <c r="D17" s="33" t="s">
        <v>97</v>
      </c>
      <c r="E17" s="47" t="s">
        <v>168</v>
      </c>
      <c r="F17" s="75"/>
    </row>
    <row r="18" spans="1:9" x14ac:dyDescent="0.25">
      <c r="A18" s="5">
        <v>17</v>
      </c>
      <c r="B18" s="33" t="s">
        <v>103</v>
      </c>
      <c r="C18" s="33" t="s">
        <v>42</v>
      </c>
      <c r="D18" s="34" t="s">
        <v>102</v>
      </c>
      <c r="E18" s="47" t="s">
        <v>170</v>
      </c>
      <c r="F18" s="74">
        <v>43008</v>
      </c>
    </row>
    <row r="19" spans="1:9" x14ac:dyDescent="0.25">
      <c r="A19" s="5">
        <v>18</v>
      </c>
      <c r="B19" s="33" t="s">
        <v>4</v>
      </c>
      <c r="C19" s="33" t="s">
        <v>44</v>
      </c>
      <c r="D19" s="34" t="s">
        <v>149</v>
      </c>
      <c r="E19" s="47" t="s">
        <v>148</v>
      </c>
      <c r="F19" s="75"/>
    </row>
    <row r="20" spans="1:9" x14ac:dyDescent="0.25">
      <c r="A20" s="5">
        <v>19</v>
      </c>
      <c r="B20" s="101" t="s">
        <v>22</v>
      </c>
      <c r="C20" s="101" t="s">
        <v>23</v>
      </c>
      <c r="D20" s="102" t="s">
        <v>46</v>
      </c>
      <c r="E20" s="47" t="s">
        <v>190</v>
      </c>
      <c r="F20" s="75"/>
    </row>
    <row r="21" spans="1:9" x14ac:dyDescent="0.25">
      <c r="A21" s="5">
        <v>20</v>
      </c>
      <c r="B21" s="79" t="s">
        <v>24</v>
      </c>
      <c r="C21" s="79" t="s">
        <v>25</v>
      </c>
      <c r="D21" s="80" t="s">
        <v>46</v>
      </c>
      <c r="E21" s="47" t="s">
        <v>191</v>
      </c>
      <c r="F21" s="75"/>
    </row>
    <row r="22" spans="1:9" x14ac:dyDescent="0.25">
      <c r="A22" s="5">
        <v>21</v>
      </c>
      <c r="B22" s="33" t="s">
        <v>16</v>
      </c>
      <c r="C22" s="33" t="s">
        <v>17</v>
      </c>
      <c r="D22" s="34" t="s">
        <v>113</v>
      </c>
      <c r="E22" s="47"/>
      <c r="F22" s="75"/>
    </row>
    <row r="23" spans="1:9" x14ac:dyDescent="0.25">
      <c r="A23" s="5">
        <v>22</v>
      </c>
      <c r="B23" s="49" t="s">
        <v>196</v>
      </c>
      <c r="C23" s="49" t="s">
        <v>44</v>
      </c>
      <c r="D23" s="49" t="s">
        <v>192</v>
      </c>
      <c r="E23" s="47" t="s">
        <v>195</v>
      </c>
      <c r="F23" s="75"/>
    </row>
    <row r="24" spans="1:9" x14ac:dyDescent="0.25">
      <c r="A24" s="5">
        <v>23</v>
      </c>
      <c r="B24" s="76" t="s">
        <v>28</v>
      </c>
      <c r="C24" s="33" t="s">
        <v>96</v>
      </c>
      <c r="D24" s="33" t="s">
        <v>97</v>
      </c>
      <c r="E24" s="47" t="s">
        <v>150</v>
      </c>
      <c r="F24" s="74">
        <v>26997.63</v>
      </c>
    </row>
    <row r="25" spans="1:9" x14ac:dyDescent="0.25">
      <c r="A25" s="5">
        <v>24</v>
      </c>
      <c r="B25" s="76" t="s">
        <v>27</v>
      </c>
      <c r="C25" s="33" t="s">
        <v>96</v>
      </c>
      <c r="D25" s="33" t="s">
        <v>97</v>
      </c>
      <c r="E25" s="47" t="s">
        <v>157</v>
      </c>
      <c r="F25" s="74">
        <v>21623</v>
      </c>
    </row>
    <row r="26" spans="1:9" x14ac:dyDescent="0.25">
      <c r="A26" s="5">
        <v>25</v>
      </c>
      <c r="B26" s="76" t="s">
        <v>98</v>
      </c>
      <c r="C26" s="33" t="s">
        <v>96</v>
      </c>
      <c r="D26" s="33" t="s">
        <v>97</v>
      </c>
      <c r="E26" s="47" t="s">
        <v>158</v>
      </c>
      <c r="F26" s="75"/>
    </row>
    <row r="27" spans="1:9" ht="18.75" customHeight="1" x14ac:dyDescent="0.25">
      <c r="A27" s="5">
        <v>26</v>
      </c>
      <c r="B27" s="82" t="s">
        <v>138</v>
      </c>
      <c r="C27" s="33" t="s">
        <v>96</v>
      </c>
      <c r="D27" s="34" t="s">
        <v>120</v>
      </c>
      <c r="E27" s="47" t="s">
        <v>175</v>
      </c>
      <c r="F27" s="75"/>
    </row>
    <row r="28" spans="1:9" hidden="1" x14ac:dyDescent="0.25">
      <c r="A28" s="5">
        <v>27</v>
      </c>
      <c r="B28" s="75"/>
      <c r="C28" s="75"/>
      <c r="D28" s="75"/>
      <c r="E28" s="81"/>
      <c r="F28" s="75"/>
    </row>
    <row r="29" spans="1:9" x14ac:dyDescent="0.25">
      <c r="A29" s="5">
        <v>28</v>
      </c>
      <c r="B29" s="82" t="s">
        <v>139</v>
      </c>
      <c r="C29" s="33" t="s">
        <v>96</v>
      </c>
      <c r="D29" s="34" t="s">
        <v>120</v>
      </c>
      <c r="E29" s="47" t="s">
        <v>176</v>
      </c>
      <c r="F29" s="75"/>
    </row>
    <row r="31" spans="1:9" x14ac:dyDescent="0.25">
      <c r="B31" s="103" t="s">
        <v>185</v>
      </c>
      <c r="C31" s="104" t="s">
        <v>186</v>
      </c>
      <c r="D31" s="105" t="s">
        <v>197</v>
      </c>
      <c r="E31" s="107" t="s">
        <v>187</v>
      </c>
      <c r="F31" s="104"/>
      <c r="G31" s="104"/>
      <c r="H31" s="104"/>
      <c r="I31" s="106" t="s">
        <v>188</v>
      </c>
    </row>
    <row r="33" spans="1:7" ht="15.75" customHeight="1" x14ac:dyDescent="0.25">
      <c r="A33" s="1">
        <v>1</v>
      </c>
      <c r="B33" s="91" t="s">
        <v>123</v>
      </c>
      <c r="C33" s="91" t="s">
        <v>124</v>
      </c>
      <c r="D33" s="91" t="s">
        <v>125</v>
      </c>
      <c r="E33" s="95" t="s">
        <v>199</v>
      </c>
      <c r="F33" s="75" t="s">
        <v>198</v>
      </c>
    </row>
    <row r="34" spans="1:7" x14ac:dyDescent="0.25">
      <c r="A34" s="5">
        <v>2</v>
      </c>
      <c r="B34" s="33" t="s">
        <v>81</v>
      </c>
      <c r="C34" s="33" t="s">
        <v>82</v>
      </c>
      <c r="D34" s="34" t="s">
        <v>104</v>
      </c>
      <c r="E34" s="47"/>
      <c r="F34" s="75"/>
    </row>
    <row r="35" spans="1:7" x14ac:dyDescent="0.25">
      <c r="A35" s="51">
        <v>3</v>
      </c>
      <c r="B35" s="87" t="s">
        <v>79</v>
      </c>
      <c r="C35" s="87" t="s">
        <v>9</v>
      </c>
      <c r="D35" s="88" t="s">
        <v>105</v>
      </c>
      <c r="E35" s="89"/>
      <c r="F35" s="90"/>
    </row>
    <row r="36" spans="1:7" x14ac:dyDescent="0.25">
      <c r="A36" s="33">
        <v>4</v>
      </c>
      <c r="B36" s="33" t="s">
        <v>106</v>
      </c>
      <c r="C36" s="33" t="s">
        <v>107</v>
      </c>
      <c r="D36" s="33" t="s">
        <v>108</v>
      </c>
      <c r="E36" s="84"/>
      <c r="F36" s="75"/>
    </row>
    <row r="37" spans="1:7" x14ac:dyDescent="0.25">
      <c r="A37" s="1">
        <v>5</v>
      </c>
      <c r="B37" s="33" t="s">
        <v>121</v>
      </c>
      <c r="C37" s="33" t="s">
        <v>122</v>
      </c>
      <c r="D37" s="34" t="s">
        <v>129</v>
      </c>
      <c r="E37" s="85"/>
      <c r="F37" s="75"/>
    </row>
    <row r="38" spans="1:7" x14ac:dyDescent="0.25">
      <c r="A38" s="1">
        <v>6</v>
      </c>
      <c r="B38" s="33" t="s">
        <v>126</v>
      </c>
      <c r="C38" s="33" t="s">
        <v>127</v>
      </c>
      <c r="D38" s="34" t="s">
        <v>128</v>
      </c>
      <c r="E38" s="86" t="s">
        <v>147</v>
      </c>
      <c r="F38" s="74">
        <v>79800</v>
      </c>
    </row>
    <row r="39" spans="1:7" x14ac:dyDescent="0.25">
      <c r="A39" s="1">
        <v>7</v>
      </c>
      <c r="B39" s="33" t="s">
        <v>135</v>
      </c>
      <c r="C39" s="33" t="s">
        <v>134</v>
      </c>
      <c r="D39" s="34" t="s">
        <v>136</v>
      </c>
      <c r="E39" s="86"/>
      <c r="F39" s="75"/>
    </row>
    <row r="40" spans="1:7" x14ac:dyDescent="0.25">
      <c r="A40" s="1">
        <v>8</v>
      </c>
      <c r="B40" s="33" t="s">
        <v>140</v>
      </c>
      <c r="C40" s="33" t="s">
        <v>141</v>
      </c>
      <c r="D40" s="34" t="s">
        <v>194</v>
      </c>
      <c r="E40" s="86"/>
      <c r="F40" s="75"/>
    </row>
    <row r="41" spans="1:7" x14ac:dyDescent="0.25">
      <c r="A41" s="1"/>
      <c r="B41" s="1" t="s">
        <v>133</v>
      </c>
      <c r="C41" s="1"/>
      <c r="D41" s="28"/>
      <c r="E41" s="70"/>
    </row>
    <row r="42" spans="1:7" x14ac:dyDescent="0.25">
      <c r="A42" s="1"/>
      <c r="B42" s="1"/>
      <c r="C42" s="1"/>
      <c r="D42" s="28"/>
      <c r="E42" s="70"/>
    </row>
    <row r="43" spans="1:7" x14ac:dyDescent="0.25">
      <c r="A43" s="1"/>
      <c r="B43" s="1"/>
      <c r="C43" s="1"/>
      <c r="D43" s="28"/>
      <c r="E43" s="70"/>
    </row>
    <row r="44" spans="1:7" x14ac:dyDescent="0.25">
      <c r="A44" s="1"/>
      <c r="B44" s="1" t="s">
        <v>132</v>
      </c>
      <c r="C44" s="1"/>
      <c r="D44" s="28"/>
      <c r="E44" s="70"/>
    </row>
    <row r="45" spans="1:7" x14ac:dyDescent="0.25">
      <c r="A45" s="1"/>
      <c r="B45" s="1"/>
      <c r="C45" s="1"/>
      <c r="D45" s="28"/>
      <c r="E45" s="70"/>
    </row>
    <row r="46" spans="1:7" x14ac:dyDescent="0.25">
      <c r="A46" s="6" t="s">
        <v>3</v>
      </c>
      <c r="B46" s="6" t="s">
        <v>0</v>
      </c>
      <c r="C46" s="6" t="s">
        <v>1</v>
      </c>
      <c r="D46" s="6" t="s">
        <v>26</v>
      </c>
      <c r="E46" s="6" t="s">
        <v>200</v>
      </c>
      <c r="F46" s="71" t="s">
        <v>2</v>
      </c>
    </row>
    <row r="47" spans="1:7" x14ac:dyDescent="0.25">
      <c r="A47" s="33" t="s">
        <v>10</v>
      </c>
      <c r="B47" s="49" t="s">
        <v>154</v>
      </c>
      <c r="C47" s="33" t="s">
        <v>6</v>
      </c>
      <c r="D47" s="34" t="s">
        <v>110</v>
      </c>
      <c r="E47" s="34"/>
      <c r="F47" s="47" t="s">
        <v>112</v>
      </c>
    </row>
    <row r="48" spans="1:7" x14ac:dyDescent="0.25">
      <c r="A48" s="33" t="s">
        <v>11</v>
      </c>
      <c r="B48" s="79" t="s">
        <v>153</v>
      </c>
      <c r="C48" s="92" t="s">
        <v>7</v>
      </c>
      <c r="D48" s="93" t="s">
        <v>179</v>
      </c>
      <c r="E48" s="93"/>
      <c r="F48" s="47" t="s">
        <v>112</v>
      </c>
      <c r="G48" t="s">
        <v>156</v>
      </c>
    </row>
    <row r="49" spans="1:7" x14ac:dyDescent="0.25">
      <c r="A49" s="33" t="s">
        <v>12</v>
      </c>
      <c r="B49" s="49" t="s">
        <v>152</v>
      </c>
      <c r="C49" s="33" t="s">
        <v>88</v>
      </c>
      <c r="D49" s="48" t="s">
        <v>90</v>
      </c>
      <c r="E49" s="48"/>
      <c r="F49" s="47" t="s">
        <v>112</v>
      </c>
    </row>
    <row r="50" spans="1:7" x14ac:dyDescent="0.25">
      <c r="A50" s="33"/>
      <c r="B50" s="33"/>
      <c r="C50" s="33"/>
      <c r="D50" s="34"/>
      <c r="E50" s="34"/>
      <c r="F50" s="47"/>
    </row>
    <row r="51" spans="1:7" x14ac:dyDescent="0.25">
      <c r="A51" s="33" t="s">
        <v>13</v>
      </c>
      <c r="B51" s="79" t="s">
        <v>151</v>
      </c>
      <c r="C51" s="92" t="s">
        <v>8</v>
      </c>
      <c r="D51" s="80" t="s">
        <v>95</v>
      </c>
      <c r="E51" s="80"/>
      <c r="F51" s="47" t="s">
        <v>155</v>
      </c>
      <c r="G51" s="94" t="s">
        <v>184</v>
      </c>
    </row>
    <row r="52" spans="1:7" x14ac:dyDescent="0.25">
      <c r="A52" s="33" t="s">
        <v>182</v>
      </c>
      <c r="B52" s="49" t="s">
        <v>183</v>
      </c>
      <c r="C52" s="33" t="s">
        <v>181</v>
      </c>
      <c r="D52" s="34" t="s">
        <v>180</v>
      </c>
      <c r="E52" s="34"/>
      <c r="F52" s="47" t="s">
        <v>155</v>
      </c>
    </row>
    <row r="53" spans="1:7" x14ac:dyDescent="0.25">
      <c r="A53" s="33"/>
      <c r="B53" s="33"/>
      <c r="C53" s="33"/>
      <c r="D53" s="34"/>
      <c r="E53" s="34"/>
      <c r="F53" s="47"/>
    </row>
    <row r="54" spans="1:7" x14ac:dyDescent="0.25">
      <c r="A54" s="33"/>
      <c r="B54" s="33"/>
      <c r="C54" s="33"/>
      <c r="D54" s="33"/>
      <c r="E54" s="33"/>
      <c r="F54" s="47"/>
    </row>
    <row r="55" spans="1:7" x14ac:dyDescent="0.25">
      <c r="A55" s="33"/>
      <c r="B55" s="33"/>
      <c r="C55" s="33"/>
      <c r="D55" s="33"/>
      <c r="E55" s="33"/>
      <c r="F55" s="47"/>
    </row>
    <row r="56" spans="1:7" x14ac:dyDescent="0.25">
      <c r="A56" s="33"/>
      <c r="B56" s="33"/>
      <c r="C56" s="33"/>
      <c r="D56" s="33"/>
      <c r="E56" s="33"/>
      <c r="F56" s="47"/>
    </row>
    <row r="57" spans="1:7" x14ac:dyDescent="0.25">
      <c r="A57" s="33"/>
      <c r="B57" s="33"/>
      <c r="C57" s="33"/>
      <c r="D57" s="33"/>
      <c r="E57" s="33"/>
      <c r="F57" s="47"/>
    </row>
    <row r="58" spans="1:7" x14ac:dyDescent="0.25">
      <c r="A58" s="33"/>
      <c r="B58" s="33"/>
      <c r="C58" s="33"/>
      <c r="D58" s="33"/>
      <c r="E58" s="33"/>
      <c r="F58" s="47"/>
    </row>
    <row r="59" spans="1:7" x14ac:dyDescent="0.25">
      <c r="A59" s="33"/>
      <c r="B59" s="33"/>
      <c r="C59" s="33"/>
      <c r="D59" s="33"/>
      <c r="E59" s="33"/>
      <c r="F59" s="47"/>
    </row>
    <row r="60" spans="1:7" x14ac:dyDescent="0.25">
      <c r="A60" s="33"/>
      <c r="B60" s="33"/>
      <c r="C60" s="33"/>
      <c r="D60" s="33"/>
      <c r="E60" s="33"/>
      <c r="F60" s="47"/>
    </row>
    <row r="61" spans="1:7" x14ac:dyDescent="0.25">
      <c r="A61" s="1"/>
      <c r="B61" s="1"/>
      <c r="C61" s="1"/>
      <c r="D61" s="1"/>
      <c r="E61" s="70"/>
    </row>
  </sheetData>
  <hyperlinks>
    <hyperlink ref="E33" r:id="rId1"/>
  </hyperlinks>
  <pageMargins left="0.7" right="0.7" top="0.75" bottom="0.75"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79"/>
  <sheetViews>
    <sheetView workbookViewId="0">
      <pane ySplit="5" topLeftCell="A28" activePane="bottomLeft" state="frozen"/>
      <selection activeCell="D60" sqref="D60"/>
      <selection pane="bottomLeft" activeCell="C39" sqref="C39"/>
    </sheetView>
  </sheetViews>
  <sheetFormatPr defaultRowHeight="15" x14ac:dyDescent="0.25"/>
  <cols>
    <col min="1" max="1" width="3.7109375" style="1" customWidth="1"/>
    <col min="2" max="2" width="7.140625" style="1" customWidth="1"/>
    <col min="3" max="3" width="33.42578125" style="1" customWidth="1"/>
    <col min="4" max="4" width="38" style="120" customWidth="1"/>
    <col min="5" max="5" width="20" style="120" customWidth="1"/>
    <col min="6" max="6" width="13.42578125" style="70" customWidth="1"/>
    <col min="7" max="7" width="12.28515625" style="70" bestFit="1" customWidth="1"/>
    <col min="8" max="8" width="10.5703125" style="70" customWidth="1"/>
    <col min="9" max="9" width="10" style="154" customWidth="1"/>
    <col min="10" max="10" width="15.42578125" style="70" bestFit="1" customWidth="1"/>
    <col min="11" max="11" width="17" style="70" customWidth="1"/>
    <col min="12" max="13" width="13.42578125" style="70" customWidth="1"/>
    <col min="14" max="14" width="18" style="124" bestFit="1" customWidth="1"/>
    <col min="15" max="15" width="13.42578125" style="70" customWidth="1"/>
    <col min="16" max="16" width="18.140625" style="120" customWidth="1"/>
    <col min="17" max="16384" width="9.140625" style="1"/>
  </cols>
  <sheetData>
    <row r="1" spans="1:16" x14ac:dyDescent="0.25">
      <c r="C1" s="1" t="s">
        <v>258</v>
      </c>
      <c r="E1" s="135" t="s">
        <v>314</v>
      </c>
      <c r="F1" s="136"/>
      <c r="G1" s="136"/>
      <c r="H1" s="136"/>
      <c r="I1" s="153"/>
      <c r="J1" s="136"/>
      <c r="K1" s="136"/>
    </row>
    <row r="2" spans="1:16" x14ac:dyDescent="0.25">
      <c r="C2" s="1" t="s">
        <v>259</v>
      </c>
      <c r="E2" s="164" t="s">
        <v>404</v>
      </c>
      <c r="F2" s="165"/>
      <c r="G2" s="165"/>
    </row>
    <row r="3" spans="1:16" x14ac:dyDescent="0.25">
      <c r="C3" s="1" t="s">
        <v>260</v>
      </c>
    </row>
    <row r="4" spans="1:16" x14ac:dyDescent="0.25">
      <c r="A4" s="108" t="s">
        <v>3</v>
      </c>
      <c r="B4" s="108" t="s">
        <v>208</v>
      </c>
      <c r="C4" s="108" t="s">
        <v>0</v>
      </c>
      <c r="D4" s="121" t="s">
        <v>1</v>
      </c>
      <c r="E4" s="121" t="s">
        <v>248</v>
      </c>
      <c r="F4" s="109" t="s">
        <v>249</v>
      </c>
      <c r="G4" s="109" t="s">
        <v>261</v>
      </c>
      <c r="H4" s="109"/>
      <c r="I4" s="155"/>
      <c r="J4" s="109" t="s">
        <v>274</v>
      </c>
      <c r="K4" s="109" t="s">
        <v>275</v>
      </c>
      <c r="L4" s="109" t="s">
        <v>253</v>
      </c>
      <c r="M4" s="109" t="s">
        <v>254</v>
      </c>
      <c r="N4" s="125" t="s">
        <v>257</v>
      </c>
      <c r="O4" s="109" t="s">
        <v>262</v>
      </c>
      <c r="P4" s="121" t="s">
        <v>280</v>
      </c>
    </row>
    <row r="5" spans="1:16" x14ac:dyDescent="0.25">
      <c r="A5" s="108"/>
      <c r="B5" s="108"/>
      <c r="C5" s="108"/>
      <c r="D5" s="121"/>
      <c r="E5" s="121"/>
      <c r="F5" s="109"/>
      <c r="G5" s="109"/>
      <c r="H5" s="109" t="s">
        <v>328</v>
      </c>
      <c r="I5" s="155" t="s">
        <v>329</v>
      </c>
      <c r="J5" s="109"/>
      <c r="K5" s="109"/>
      <c r="L5" s="109"/>
      <c r="M5" s="109"/>
      <c r="N5" s="125"/>
      <c r="O5" s="109"/>
      <c r="P5" s="121"/>
    </row>
    <row r="6" spans="1:16" ht="18.75" customHeight="1" x14ac:dyDescent="0.25">
      <c r="A6" s="2" t="s">
        <v>10</v>
      </c>
      <c r="B6" s="123" t="s">
        <v>263</v>
      </c>
      <c r="C6" s="123" t="s">
        <v>269</v>
      </c>
      <c r="D6" s="122" t="s">
        <v>270</v>
      </c>
      <c r="E6" s="150">
        <v>41244</v>
      </c>
      <c r="F6" s="112" t="s">
        <v>207</v>
      </c>
      <c r="G6" s="111" t="s">
        <v>271</v>
      </c>
      <c r="H6" s="111">
        <v>2012</v>
      </c>
      <c r="I6" s="156" t="s">
        <v>330</v>
      </c>
      <c r="J6" s="113" t="s">
        <v>273</v>
      </c>
      <c r="K6" s="111" t="s">
        <v>273</v>
      </c>
      <c r="L6" s="113" t="s">
        <v>58</v>
      </c>
      <c r="M6" s="113" t="s">
        <v>58</v>
      </c>
      <c r="N6" s="119" t="str">
        <f t="shared" ref="N6:N43" ca="1" si="0">IF(F6="","",IF(F6="neodređeno","neodređeno",IF((-(TODAY()-F6))&gt;0,-(TODAY()-F6),"istekao")))</f>
        <v>neodređeno</v>
      </c>
      <c r="O6" s="113" t="str">
        <f t="shared" ref="O6:O53" ca="1" si="1">IF(F6="","",IF(F6="neodređeno","DA",IF(-(TODAY()-F6)&gt;0,"DA","NE")))</f>
        <v>DA</v>
      </c>
      <c r="P6" s="147"/>
    </row>
    <row r="7" spans="1:16" ht="18.75" customHeight="1" x14ac:dyDescent="0.25">
      <c r="A7" s="2" t="s">
        <v>11</v>
      </c>
      <c r="B7" s="2" t="s">
        <v>263</v>
      </c>
      <c r="C7" s="2" t="s">
        <v>106</v>
      </c>
      <c r="D7" s="122" t="s">
        <v>107</v>
      </c>
      <c r="E7" s="150">
        <v>42370</v>
      </c>
      <c r="F7" s="111" t="s">
        <v>207</v>
      </c>
      <c r="G7" s="111"/>
      <c r="H7" s="111"/>
      <c r="I7" s="156"/>
      <c r="J7" s="111"/>
      <c r="K7" s="111"/>
      <c r="L7" s="111" t="s">
        <v>58</v>
      </c>
      <c r="M7" s="111" t="s">
        <v>58</v>
      </c>
      <c r="N7" s="119" t="str">
        <f t="shared" ca="1" si="0"/>
        <v>neodređeno</v>
      </c>
      <c r="O7" s="113" t="str">
        <f t="shared" ca="1" si="1"/>
        <v>DA</v>
      </c>
      <c r="P7" s="122"/>
    </row>
    <row r="8" spans="1:16" ht="18.75" customHeight="1" x14ac:dyDescent="0.25">
      <c r="A8" s="2" t="s">
        <v>12</v>
      </c>
      <c r="B8" s="130" t="s">
        <v>263</v>
      </c>
      <c r="C8" s="130" t="s">
        <v>288</v>
      </c>
      <c r="D8" s="122" t="s">
        <v>289</v>
      </c>
      <c r="E8" s="150">
        <v>42887</v>
      </c>
      <c r="F8" s="112" t="s">
        <v>207</v>
      </c>
      <c r="G8" s="111" t="s">
        <v>367</v>
      </c>
      <c r="H8" s="111">
        <v>2019</v>
      </c>
      <c r="I8" s="156" t="s">
        <v>333</v>
      </c>
      <c r="J8" s="113" t="s">
        <v>290</v>
      </c>
      <c r="K8" s="113" t="s">
        <v>273</v>
      </c>
      <c r="L8" s="113" t="s">
        <v>58</v>
      </c>
      <c r="M8" s="113" t="s">
        <v>58</v>
      </c>
      <c r="N8" s="119" t="str">
        <f t="shared" ca="1" si="0"/>
        <v>neodređeno</v>
      </c>
      <c r="O8" s="113" t="str">
        <f t="shared" ca="1" si="1"/>
        <v>DA</v>
      </c>
      <c r="P8" s="147"/>
    </row>
    <row r="9" spans="1:16" ht="18.75" customHeight="1" x14ac:dyDescent="0.25">
      <c r="A9" s="2" t="s">
        <v>13</v>
      </c>
      <c r="B9" s="123" t="s">
        <v>263</v>
      </c>
      <c r="C9" s="117" t="s">
        <v>16</v>
      </c>
      <c r="D9" s="122" t="s">
        <v>17</v>
      </c>
      <c r="E9" s="150">
        <v>42966</v>
      </c>
      <c r="F9" s="112" t="s">
        <v>207</v>
      </c>
      <c r="G9" s="111"/>
      <c r="H9" s="111">
        <v>2017</v>
      </c>
      <c r="I9" s="156"/>
      <c r="J9" s="113"/>
      <c r="K9" s="113"/>
      <c r="L9" s="113" t="s">
        <v>58</v>
      </c>
      <c r="M9" s="113" t="s">
        <v>58</v>
      </c>
      <c r="N9" s="119" t="str">
        <f t="shared" ca="1" si="0"/>
        <v>neodređeno</v>
      </c>
      <c r="O9" s="113" t="str">
        <f t="shared" ca="1" si="1"/>
        <v>DA</v>
      </c>
      <c r="P9" s="147"/>
    </row>
    <row r="10" spans="1:16" x14ac:dyDescent="0.25">
      <c r="A10" s="2" t="s">
        <v>182</v>
      </c>
      <c r="B10" s="123" t="s">
        <v>263</v>
      </c>
      <c r="C10" s="117" t="s">
        <v>138</v>
      </c>
      <c r="D10" s="122" t="s">
        <v>96</v>
      </c>
      <c r="E10" s="150">
        <v>42998</v>
      </c>
      <c r="F10" s="112">
        <v>44094</v>
      </c>
      <c r="G10" s="111" t="s">
        <v>175</v>
      </c>
      <c r="H10" s="111">
        <v>2017</v>
      </c>
      <c r="I10" s="156" t="s">
        <v>334</v>
      </c>
      <c r="J10" s="113"/>
      <c r="K10" s="113"/>
      <c r="L10" s="113" t="s">
        <v>58</v>
      </c>
      <c r="M10" s="113" t="s">
        <v>58</v>
      </c>
      <c r="N10" s="119" t="str">
        <f t="shared" ca="1" si="0"/>
        <v>istekao</v>
      </c>
      <c r="O10" s="113" t="str">
        <f t="shared" ca="1" si="1"/>
        <v>NE</v>
      </c>
      <c r="P10" s="147"/>
    </row>
    <row r="11" spans="1:16" ht="18.75" customHeight="1" x14ac:dyDescent="0.25">
      <c r="A11" s="2" t="s">
        <v>204</v>
      </c>
      <c r="B11" s="123" t="s">
        <v>263</v>
      </c>
      <c r="C11" s="117" t="s">
        <v>139</v>
      </c>
      <c r="D11" s="122" t="s">
        <v>96</v>
      </c>
      <c r="E11" s="150">
        <v>42998</v>
      </c>
      <c r="F11" s="112">
        <v>44094</v>
      </c>
      <c r="G11" s="111" t="s">
        <v>176</v>
      </c>
      <c r="H11" s="111">
        <v>2017</v>
      </c>
      <c r="I11" s="156" t="s">
        <v>335</v>
      </c>
      <c r="J11" s="113"/>
      <c r="K11" s="113"/>
      <c r="L11" s="113" t="s">
        <v>58</v>
      </c>
      <c r="M11" s="113" t="s">
        <v>58</v>
      </c>
      <c r="N11" s="119" t="str">
        <f t="shared" ca="1" si="0"/>
        <v>istekao</v>
      </c>
      <c r="O11" s="113" t="str">
        <f t="shared" ca="1" si="1"/>
        <v>NE</v>
      </c>
      <c r="P11" s="147"/>
    </row>
    <row r="12" spans="1:16" ht="18.75" customHeight="1" x14ac:dyDescent="0.25">
      <c r="A12" s="139" t="s">
        <v>212</v>
      </c>
      <c r="B12" s="140" t="s">
        <v>263</v>
      </c>
      <c r="C12" s="140" t="s">
        <v>24</v>
      </c>
      <c r="D12" s="141" t="s">
        <v>25</v>
      </c>
      <c r="E12" s="152">
        <v>43071</v>
      </c>
      <c r="F12" s="142" t="s">
        <v>207</v>
      </c>
      <c r="G12" s="143" t="s">
        <v>281</v>
      </c>
      <c r="H12" s="143">
        <v>2017</v>
      </c>
      <c r="I12" s="157" t="s">
        <v>336</v>
      </c>
      <c r="J12" s="144"/>
      <c r="K12" s="144"/>
      <c r="L12" s="144" t="s">
        <v>58</v>
      </c>
      <c r="M12" s="144" t="s">
        <v>58</v>
      </c>
      <c r="N12" s="145" t="str">
        <f t="shared" ca="1" si="0"/>
        <v>neodređeno</v>
      </c>
      <c r="O12" s="144" t="str">
        <f t="shared" ca="1" si="1"/>
        <v>DA</v>
      </c>
      <c r="P12" s="141" t="s">
        <v>322</v>
      </c>
    </row>
    <row r="13" spans="1:16" s="146" customFormat="1" ht="18.75" customHeight="1" x14ac:dyDescent="0.25">
      <c r="A13" s="2" t="s">
        <v>211</v>
      </c>
      <c r="B13" s="123" t="s">
        <v>263</v>
      </c>
      <c r="C13" s="126" t="s">
        <v>22</v>
      </c>
      <c r="D13" s="127" t="s">
        <v>23</v>
      </c>
      <c r="E13" s="151">
        <v>43071</v>
      </c>
      <c r="F13" s="128">
        <v>43436</v>
      </c>
      <c r="G13" s="111"/>
      <c r="H13" s="111">
        <v>2017</v>
      </c>
      <c r="I13" s="156"/>
      <c r="J13" s="113"/>
      <c r="K13" s="113"/>
      <c r="L13" s="113" t="s">
        <v>58</v>
      </c>
      <c r="M13" s="113" t="s">
        <v>58</v>
      </c>
      <c r="N13" s="119" t="str">
        <f t="shared" ca="1" si="0"/>
        <v>istekao</v>
      </c>
      <c r="O13" s="113" t="str">
        <f t="shared" ca="1" si="1"/>
        <v>NE</v>
      </c>
      <c r="P13" s="122" t="s">
        <v>190</v>
      </c>
    </row>
    <row r="14" spans="1:16" ht="18.75" customHeight="1" x14ac:dyDescent="0.25">
      <c r="A14" s="2" t="s">
        <v>309</v>
      </c>
      <c r="B14" s="2" t="s">
        <v>263</v>
      </c>
      <c r="C14" s="2" t="s">
        <v>79</v>
      </c>
      <c r="D14" s="122" t="s">
        <v>313</v>
      </c>
      <c r="E14" s="150">
        <v>43101</v>
      </c>
      <c r="F14" s="112"/>
      <c r="G14" s="111"/>
      <c r="H14" s="111">
        <v>2018</v>
      </c>
      <c r="I14" s="156"/>
      <c r="J14" s="111"/>
      <c r="K14" s="111"/>
      <c r="L14" s="111"/>
      <c r="M14" s="111"/>
      <c r="N14" s="119" t="str">
        <f t="shared" ca="1" si="0"/>
        <v/>
      </c>
      <c r="O14" s="113" t="str">
        <f t="shared" ca="1" si="1"/>
        <v/>
      </c>
      <c r="P14" s="122"/>
    </row>
    <row r="15" spans="1:16" ht="18.75" customHeight="1" x14ac:dyDescent="0.25">
      <c r="A15" s="2" t="s">
        <v>213</v>
      </c>
      <c r="B15" s="123" t="s">
        <v>209</v>
      </c>
      <c r="C15" s="117" t="s">
        <v>152</v>
      </c>
      <c r="D15" s="122" t="s">
        <v>88</v>
      </c>
      <c r="E15" s="150">
        <v>43156</v>
      </c>
      <c r="F15" s="112">
        <v>43890</v>
      </c>
      <c r="G15" s="111" t="s">
        <v>277</v>
      </c>
      <c r="H15" s="111">
        <v>2018</v>
      </c>
      <c r="I15" s="156" t="s">
        <v>330</v>
      </c>
      <c r="J15" s="113">
        <v>4943.8</v>
      </c>
      <c r="K15" s="113">
        <v>4943.8</v>
      </c>
      <c r="L15" s="113" t="s">
        <v>255</v>
      </c>
      <c r="M15" s="113" t="s">
        <v>58</v>
      </c>
      <c r="N15" s="119" t="str">
        <f t="shared" ca="1" si="0"/>
        <v>istekao</v>
      </c>
      <c r="O15" s="113" t="str">
        <f t="shared" ca="1" si="1"/>
        <v>NE</v>
      </c>
      <c r="P15" s="147"/>
    </row>
    <row r="16" spans="1:16" ht="18.75" customHeight="1" x14ac:dyDescent="0.25">
      <c r="A16" s="2" t="s">
        <v>246</v>
      </c>
      <c r="B16" s="2" t="s">
        <v>263</v>
      </c>
      <c r="C16" s="2" t="s">
        <v>81</v>
      </c>
      <c r="D16" s="122" t="s">
        <v>82</v>
      </c>
      <c r="E16" s="150">
        <v>43191</v>
      </c>
      <c r="F16" s="112"/>
      <c r="G16" s="111"/>
      <c r="H16" s="111">
        <v>2018</v>
      </c>
      <c r="I16" s="156"/>
      <c r="J16" s="111"/>
      <c r="K16" s="111"/>
      <c r="L16" s="111"/>
      <c r="M16" s="111"/>
      <c r="N16" s="119" t="str">
        <f t="shared" ca="1" si="0"/>
        <v/>
      </c>
      <c r="O16" s="113" t="str">
        <f t="shared" ca="1" si="1"/>
        <v/>
      </c>
      <c r="P16" s="122"/>
    </row>
    <row r="17" spans="1:16" ht="18.75" customHeight="1" x14ac:dyDescent="0.25">
      <c r="A17" s="2" t="s">
        <v>298</v>
      </c>
      <c r="B17" s="123" t="s">
        <v>263</v>
      </c>
      <c r="C17" s="117" t="s">
        <v>16</v>
      </c>
      <c r="D17" s="122" t="s">
        <v>49</v>
      </c>
      <c r="E17" s="150">
        <v>43296</v>
      </c>
      <c r="F17" s="112">
        <v>44027</v>
      </c>
      <c r="G17" s="111" t="s">
        <v>159</v>
      </c>
      <c r="H17" s="111">
        <v>2018</v>
      </c>
      <c r="I17" s="156" t="s">
        <v>345</v>
      </c>
      <c r="J17" s="113"/>
      <c r="K17" s="113"/>
      <c r="L17" s="113" t="s">
        <v>58</v>
      </c>
      <c r="M17" s="113" t="s">
        <v>58</v>
      </c>
      <c r="N17" s="119" t="str">
        <f t="shared" ca="1" si="0"/>
        <v>istekao</v>
      </c>
      <c r="O17" s="113" t="str">
        <f t="shared" ca="1" si="1"/>
        <v>NE</v>
      </c>
      <c r="P17" s="147">
        <v>41030</v>
      </c>
    </row>
    <row r="18" spans="1:16" ht="18.75" customHeight="1" x14ac:dyDescent="0.25">
      <c r="A18" s="2" t="s">
        <v>299</v>
      </c>
      <c r="B18" s="123" t="s">
        <v>263</v>
      </c>
      <c r="C18" s="117" t="s">
        <v>99</v>
      </c>
      <c r="D18" s="122" t="s">
        <v>49</v>
      </c>
      <c r="E18" s="150">
        <v>43296</v>
      </c>
      <c r="F18" s="112">
        <v>44027</v>
      </c>
      <c r="G18" s="111" t="s">
        <v>160</v>
      </c>
      <c r="H18" s="111">
        <v>2018</v>
      </c>
      <c r="I18" s="156" t="s">
        <v>333</v>
      </c>
      <c r="J18" s="113"/>
      <c r="K18" s="113"/>
      <c r="L18" s="113" t="s">
        <v>58</v>
      </c>
      <c r="M18" s="113" t="s">
        <v>58</v>
      </c>
      <c r="N18" s="119" t="str">
        <f t="shared" ca="1" si="0"/>
        <v>istekao</v>
      </c>
      <c r="O18" s="113" t="str">
        <f t="shared" ca="1" si="1"/>
        <v>NE</v>
      </c>
      <c r="P18" s="147"/>
    </row>
    <row r="19" spans="1:16" ht="18.75" customHeight="1" x14ac:dyDescent="0.25">
      <c r="A19" s="2" t="s">
        <v>300</v>
      </c>
      <c r="B19" s="123" t="s">
        <v>263</v>
      </c>
      <c r="C19" s="117" t="s">
        <v>67</v>
      </c>
      <c r="D19" s="122" t="s">
        <v>49</v>
      </c>
      <c r="E19" s="150">
        <v>43296</v>
      </c>
      <c r="F19" s="112">
        <v>44027</v>
      </c>
      <c r="G19" s="111" t="s">
        <v>161</v>
      </c>
      <c r="H19" s="111">
        <v>2018</v>
      </c>
      <c r="I19" s="156" t="s">
        <v>346</v>
      </c>
      <c r="J19" s="113"/>
      <c r="K19" s="113"/>
      <c r="L19" s="113" t="s">
        <v>58</v>
      </c>
      <c r="M19" s="113" t="s">
        <v>58</v>
      </c>
      <c r="N19" s="119" t="str">
        <f t="shared" ca="1" si="0"/>
        <v>istekao</v>
      </c>
      <c r="O19" s="113" t="str">
        <f t="shared" ca="1" si="1"/>
        <v>NE</v>
      </c>
      <c r="P19" s="147"/>
    </row>
    <row r="20" spans="1:16" ht="18.75" customHeight="1" x14ac:dyDescent="0.25">
      <c r="A20" s="2" t="s">
        <v>214</v>
      </c>
      <c r="B20" s="123" t="s">
        <v>263</v>
      </c>
      <c r="C20" s="117" t="s">
        <v>62</v>
      </c>
      <c r="D20" s="122" t="s">
        <v>49</v>
      </c>
      <c r="E20" s="150">
        <v>43296</v>
      </c>
      <c r="F20" s="112">
        <v>44027</v>
      </c>
      <c r="G20" s="111" t="s">
        <v>162</v>
      </c>
      <c r="H20" s="111">
        <v>2018</v>
      </c>
      <c r="I20" s="156" t="s">
        <v>337</v>
      </c>
      <c r="J20" s="113"/>
      <c r="K20" s="113"/>
      <c r="L20" s="113" t="s">
        <v>58</v>
      </c>
      <c r="M20" s="113" t="s">
        <v>58</v>
      </c>
      <c r="N20" s="119" t="str">
        <f t="shared" ca="1" si="0"/>
        <v>istekao</v>
      </c>
      <c r="O20" s="113" t="str">
        <f t="shared" ca="1" si="1"/>
        <v>NE</v>
      </c>
      <c r="P20" s="147">
        <v>42692.5</v>
      </c>
    </row>
    <row r="21" spans="1:16" ht="18.75" customHeight="1" x14ac:dyDescent="0.25">
      <c r="A21" s="2" t="s">
        <v>215</v>
      </c>
      <c r="B21" s="123" t="s">
        <v>263</v>
      </c>
      <c r="C21" s="117" t="s">
        <v>66</v>
      </c>
      <c r="D21" s="122" t="s">
        <v>49</v>
      </c>
      <c r="E21" s="150">
        <v>43296</v>
      </c>
      <c r="F21" s="112">
        <v>44027</v>
      </c>
      <c r="G21" s="111" t="s">
        <v>163</v>
      </c>
      <c r="H21" s="111">
        <v>2018</v>
      </c>
      <c r="I21" s="156" t="s">
        <v>338</v>
      </c>
      <c r="J21" s="113"/>
      <c r="K21" s="113"/>
      <c r="L21" s="113" t="s">
        <v>58</v>
      </c>
      <c r="M21" s="113" t="s">
        <v>58</v>
      </c>
      <c r="N21" s="119" t="str">
        <f t="shared" ca="1" si="0"/>
        <v>istekao</v>
      </c>
      <c r="O21" s="113" t="str">
        <f t="shared" ca="1" si="1"/>
        <v>NE</v>
      </c>
      <c r="P21" s="147"/>
    </row>
    <row r="22" spans="1:16" ht="18.75" customHeight="1" x14ac:dyDescent="0.25">
      <c r="A22" s="2" t="s">
        <v>216</v>
      </c>
      <c r="B22" s="123" t="s">
        <v>263</v>
      </c>
      <c r="C22" s="117" t="s">
        <v>77</v>
      </c>
      <c r="D22" s="122" t="s">
        <v>49</v>
      </c>
      <c r="E22" s="150">
        <v>43296</v>
      </c>
      <c r="F22" s="112">
        <v>44027</v>
      </c>
      <c r="G22" s="111" t="s">
        <v>164</v>
      </c>
      <c r="H22" s="111">
        <v>2018</v>
      </c>
      <c r="I22" s="156" t="s">
        <v>339</v>
      </c>
      <c r="J22" s="113"/>
      <c r="K22" s="113"/>
      <c r="L22" s="113" t="s">
        <v>58</v>
      </c>
      <c r="M22" s="113" t="s">
        <v>58</v>
      </c>
      <c r="N22" s="119" t="str">
        <f t="shared" ca="1" si="0"/>
        <v>istekao</v>
      </c>
      <c r="O22" s="113" t="str">
        <f t="shared" ca="1" si="1"/>
        <v>NE</v>
      </c>
      <c r="P22" s="147"/>
    </row>
    <row r="23" spans="1:16" ht="18.75" customHeight="1" x14ac:dyDescent="0.25">
      <c r="A23" s="2" t="s">
        <v>217</v>
      </c>
      <c r="B23" s="123" t="s">
        <v>263</v>
      </c>
      <c r="C23" s="117" t="s">
        <v>64</v>
      </c>
      <c r="D23" s="122" t="s">
        <v>49</v>
      </c>
      <c r="E23" s="150">
        <v>43296</v>
      </c>
      <c r="F23" s="112">
        <v>44027</v>
      </c>
      <c r="G23" s="111" t="s">
        <v>165</v>
      </c>
      <c r="H23" s="111">
        <v>2018</v>
      </c>
      <c r="I23" s="156" t="s">
        <v>340</v>
      </c>
      <c r="J23" s="113"/>
      <c r="K23" s="113"/>
      <c r="L23" s="113" t="s">
        <v>58</v>
      </c>
      <c r="M23" s="113" t="s">
        <v>58</v>
      </c>
      <c r="N23" s="119" t="str">
        <f t="shared" ca="1" si="0"/>
        <v>istekao</v>
      </c>
      <c r="O23" s="113" t="str">
        <f t="shared" ca="1" si="1"/>
        <v>NE</v>
      </c>
      <c r="P23" s="147"/>
    </row>
    <row r="24" spans="1:16" ht="18.75" customHeight="1" x14ac:dyDescent="0.25">
      <c r="A24" s="2" t="s">
        <v>218</v>
      </c>
      <c r="B24" s="123" t="s">
        <v>263</v>
      </c>
      <c r="C24" s="117" t="s">
        <v>101</v>
      </c>
      <c r="D24" s="122" t="s">
        <v>49</v>
      </c>
      <c r="E24" s="150">
        <v>43296</v>
      </c>
      <c r="F24" s="112">
        <v>44027</v>
      </c>
      <c r="G24" s="111" t="s">
        <v>166</v>
      </c>
      <c r="H24" s="111">
        <v>2018</v>
      </c>
      <c r="I24" s="156" t="s">
        <v>341</v>
      </c>
      <c r="J24" s="113"/>
      <c r="K24" s="113"/>
      <c r="L24" s="113" t="s">
        <v>58</v>
      </c>
      <c r="M24" s="113" t="s">
        <v>58</v>
      </c>
      <c r="N24" s="119" t="str">
        <f t="shared" ca="1" si="0"/>
        <v>istekao</v>
      </c>
      <c r="O24" s="113" t="str">
        <f t="shared" ca="1" si="1"/>
        <v>NE</v>
      </c>
      <c r="P24" s="147"/>
    </row>
    <row r="25" spans="1:16" ht="18.75" customHeight="1" x14ac:dyDescent="0.25">
      <c r="A25" s="2" t="s">
        <v>219</v>
      </c>
      <c r="B25" s="123" t="s">
        <v>263</v>
      </c>
      <c r="C25" s="117" t="s">
        <v>69</v>
      </c>
      <c r="D25" s="122" t="s">
        <v>49</v>
      </c>
      <c r="E25" s="150">
        <v>43296</v>
      </c>
      <c r="F25" s="112">
        <v>44027</v>
      </c>
      <c r="G25" s="111" t="s">
        <v>169</v>
      </c>
      <c r="H25" s="111">
        <v>2018</v>
      </c>
      <c r="I25" s="156" t="s">
        <v>332</v>
      </c>
      <c r="J25" s="113"/>
      <c r="K25" s="113"/>
      <c r="L25" s="113" t="s">
        <v>58</v>
      </c>
      <c r="M25" s="113" t="s">
        <v>58</v>
      </c>
      <c r="N25" s="119" t="str">
        <f t="shared" ca="1" si="0"/>
        <v>istekao</v>
      </c>
      <c r="O25" s="113" t="str">
        <f t="shared" ca="1" si="1"/>
        <v>NE</v>
      </c>
      <c r="P25" s="147">
        <v>66249.75</v>
      </c>
    </row>
    <row r="26" spans="1:16" ht="18.75" customHeight="1" x14ac:dyDescent="0.25">
      <c r="A26" s="2" t="s">
        <v>221</v>
      </c>
      <c r="B26" s="123" t="s">
        <v>263</v>
      </c>
      <c r="C26" s="117" t="s">
        <v>20</v>
      </c>
      <c r="D26" s="122" t="s">
        <v>21</v>
      </c>
      <c r="E26" s="150">
        <v>43296</v>
      </c>
      <c r="F26" s="112">
        <v>44027</v>
      </c>
      <c r="G26" s="111" t="s">
        <v>168</v>
      </c>
      <c r="H26" s="111">
        <v>2018</v>
      </c>
      <c r="I26" s="156" t="s">
        <v>331</v>
      </c>
      <c r="J26" s="113"/>
      <c r="K26" s="113"/>
      <c r="L26" s="113" t="s">
        <v>58</v>
      </c>
      <c r="M26" s="113" t="s">
        <v>58</v>
      </c>
      <c r="N26" s="119" t="str">
        <f t="shared" ca="1" si="0"/>
        <v>istekao</v>
      </c>
      <c r="O26" s="113" t="str">
        <f t="shared" ca="1" si="1"/>
        <v>NE</v>
      </c>
      <c r="P26" s="147"/>
    </row>
    <row r="27" spans="1:16" ht="18.75" customHeight="1" x14ac:dyDescent="0.25">
      <c r="A27" s="2" t="s">
        <v>220</v>
      </c>
      <c r="B27" s="123" t="s">
        <v>263</v>
      </c>
      <c r="C27" s="117" t="s">
        <v>37</v>
      </c>
      <c r="D27" s="122" t="s">
        <v>19</v>
      </c>
      <c r="E27" s="150">
        <v>43296</v>
      </c>
      <c r="F27" s="112">
        <v>43661</v>
      </c>
      <c r="G27" s="111" t="s">
        <v>167</v>
      </c>
      <c r="H27" s="111">
        <v>2018</v>
      </c>
      <c r="I27" s="156" t="s">
        <v>342</v>
      </c>
      <c r="J27" s="113"/>
      <c r="K27" s="113"/>
      <c r="L27" s="113" t="s">
        <v>58</v>
      </c>
      <c r="M27" s="113" t="s">
        <v>58</v>
      </c>
      <c r="N27" s="119" t="str">
        <f t="shared" ca="1" si="0"/>
        <v>istekao</v>
      </c>
      <c r="O27" s="113" t="str">
        <f t="shared" ca="1" si="1"/>
        <v>NE</v>
      </c>
      <c r="P27" s="147"/>
    </row>
    <row r="28" spans="1:16" ht="18.75" customHeight="1" x14ac:dyDescent="0.25">
      <c r="A28" s="2" t="s">
        <v>223</v>
      </c>
      <c r="B28" s="123" t="s">
        <v>263</v>
      </c>
      <c r="C28" s="117" t="s">
        <v>27</v>
      </c>
      <c r="D28" s="122" t="s">
        <v>96</v>
      </c>
      <c r="E28" s="150">
        <v>43296</v>
      </c>
      <c r="F28" s="112">
        <v>44027</v>
      </c>
      <c r="G28" s="111" t="s">
        <v>157</v>
      </c>
      <c r="H28" s="111">
        <v>2018</v>
      </c>
      <c r="I28" s="156" t="s">
        <v>347</v>
      </c>
      <c r="J28" s="113"/>
      <c r="K28" s="113"/>
      <c r="L28" s="113" t="s">
        <v>58</v>
      </c>
      <c r="M28" s="113" t="s">
        <v>58</v>
      </c>
      <c r="N28" s="119" t="str">
        <f t="shared" ca="1" si="0"/>
        <v>istekao</v>
      </c>
      <c r="O28" s="113" t="str">
        <f t="shared" ca="1" si="1"/>
        <v>NE</v>
      </c>
      <c r="P28" s="147">
        <v>21623</v>
      </c>
    </row>
    <row r="29" spans="1:16" ht="18.75" customHeight="1" x14ac:dyDescent="0.25">
      <c r="A29" s="2" t="s">
        <v>224</v>
      </c>
      <c r="B29" s="123" t="s">
        <v>263</v>
      </c>
      <c r="C29" s="117" t="s">
        <v>98</v>
      </c>
      <c r="D29" s="122" t="s">
        <v>96</v>
      </c>
      <c r="E29" s="150">
        <v>43296</v>
      </c>
      <c r="F29" s="112">
        <v>44027</v>
      </c>
      <c r="G29" s="111" t="s">
        <v>158</v>
      </c>
      <c r="H29" s="111">
        <v>2018</v>
      </c>
      <c r="I29" s="156" t="s">
        <v>348</v>
      </c>
      <c r="J29" s="113"/>
      <c r="K29" s="113"/>
      <c r="L29" s="113" t="s">
        <v>58</v>
      </c>
      <c r="M29" s="113" t="s">
        <v>58</v>
      </c>
      <c r="N29" s="119" t="str">
        <f t="shared" ca="1" si="0"/>
        <v>istekao</v>
      </c>
      <c r="O29" s="113" t="str">
        <f t="shared" ca="1" si="1"/>
        <v>NE</v>
      </c>
      <c r="P29" s="147"/>
    </row>
    <row r="30" spans="1:16" ht="18.75" customHeight="1" x14ac:dyDescent="0.25">
      <c r="A30" s="2" t="s">
        <v>222</v>
      </c>
      <c r="B30" s="123" t="s">
        <v>263</v>
      </c>
      <c r="C30" s="117" t="s">
        <v>103</v>
      </c>
      <c r="D30" s="122" t="s">
        <v>42</v>
      </c>
      <c r="E30" s="150">
        <v>43296</v>
      </c>
      <c r="F30" s="112">
        <v>43661</v>
      </c>
      <c r="G30" s="111" t="s">
        <v>170</v>
      </c>
      <c r="H30" s="111">
        <v>2018</v>
      </c>
      <c r="I30" s="156" t="s">
        <v>343</v>
      </c>
      <c r="J30" s="113"/>
      <c r="K30" s="113"/>
      <c r="L30" s="113" t="s">
        <v>58</v>
      </c>
      <c r="M30" s="113" t="s">
        <v>58</v>
      </c>
      <c r="N30" s="119" t="str">
        <f t="shared" ca="1" si="0"/>
        <v>istekao</v>
      </c>
      <c r="O30" s="113" t="str">
        <f t="shared" ca="1" si="1"/>
        <v>NE</v>
      </c>
      <c r="P30" s="147">
        <v>43008</v>
      </c>
    </row>
    <row r="31" spans="1:16" ht="18.75" customHeight="1" x14ac:dyDescent="0.25">
      <c r="A31" s="2" t="s">
        <v>225</v>
      </c>
      <c r="B31" s="123" t="s">
        <v>263</v>
      </c>
      <c r="C31" s="116" t="s">
        <v>126</v>
      </c>
      <c r="D31" s="122" t="s">
        <v>127</v>
      </c>
      <c r="E31" s="150">
        <v>43297</v>
      </c>
      <c r="F31" s="112" t="s">
        <v>207</v>
      </c>
      <c r="G31" s="111" t="s">
        <v>147</v>
      </c>
      <c r="H31" s="111">
        <v>2018</v>
      </c>
      <c r="I31" s="156" t="s">
        <v>344</v>
      </c>
      <c r="J31" s="113" t="s">
        <v>273</v>
      </c>
      <c r="K31" s="111" t="s">
        <v>273</v>
      </c>
      <c r="L31" s="113" t="s">
        <v>58</v>
      </c>
      <c r="M31" s="113" t="s">
        <v>58</v>
      </c>
      <c r="N31" s="119" t="str">
        <f t="shared" ca="1" si="0"/>
        <v>neodređeno</v>
      </c>
      <c r="O31" s="113" t="str">
        <f t="shared" ca="1" si="1"/>
        <v>DA</v>
      </c>
      <c r="P31" s="147"/>
    </row>
    <row r="32" spans="1:16" ht="18.75" customHeight="1" x14ac:dyDescent="0.25">
      <c r="A32" s="2" t="s">
        <v>226</v>
      </c>
      <c r="B32" s="123" t="s">
        <v>209</v>
      </c>
      <c r="C32" s="117" t="s">
        <v>154</v>
      </c>
      <c r="D32" s="122" t="s">
        <v>6</v>
      </c>
      <c r="E32" s="150">
        <v>43313</v>
      </c>
      <c r="F32" s="112">
        <v>44044</v>
      </c>
      <c r="G32" s="111" t="s">
        <v>278</v>
      </c>
      <c r="H32" s="111">
        <v>2018</v>
      </c>
      <c r="I32" s="156" t="s">
        <v>349</v>
      </c>
      <c r="J32" s="113">
        <v>363210.44</v>
      </c>
      <c r="K32" s="113">
        <f>J32*1.25</f>
        <v>454013.05</v>
      </c>
      <c r="L32" s="113" t="s">
        <v>255</v>
      </c>
      <c r="M32" s="113" t="s">
        <v>58</v>
      </c>
      <c r="N32" s="119" t="str">
        <f t="shared" ca="1" si="0"/>
        <v>istekao</v>
      </c>
      <c r="O32" s="113" t="str">
        <f t="shared" ca="1" si="1"/>
        <v>NE</v>
      </c>
      <c r="P32" s="147"/>
    </row>
    <row r="33" spans="1:16" ht="18.75" customHeight="1" x14ac:dyDescent="0.25">
      <c r="A33" s="2" t="s">
        <v>227</v>
      </c>
      <c r="B33" s="123" t="s">
        <v>263</v>
      </c>
      <c r="C33" s="116" t="s">
        <v>121</v>
      </c>
      <c r="D33" s="122" t="s">
        <v>122</v>
      </c>
      <c r="E33" s="150">
        <v>43344</v>
      </c>
      <c r="F33" s="112">
        <v>43718</v>
      </c>
      <c r="G33" s="111" t="s">
        <v>272</v>
      </c>
      <c r="H33" s="111">
        <v>2018</v>
      </c>
      <c r="I33" s="156" t="s">
        <v>350</v>
      </c>
      <c r="J33" s="113" t="s">
        <v>273</v>
      </c>
      <c r="K33" s="111" t="s">
        <v>273</v>
      </c>
      <c r="L33" s="113" t="s">
        <v>58</v>
      </c>
      <c r="M33" s="113" t="s">
        <v>58</v>
      </c>
      <c r="N33" s="119" t="str">
        <f t="shared" ca="1" si="0"/>
        <v>istekao</v>
      </c>
      <c r="O33" s="113" t="str">
        <f t="shared" ca="1" si="1"/>
        <v>NE</v>
      </c>
      <c r="P33" s="147" t="s">
        <v>318</v>
      </c>
    </row>
    <row r="34" spans="1:16" ht="18.75" customHeight="1" x14ac:dyDescent="0.25">
      <c r="A34" s="2" t="s">
        <v>228</v>
      </c>
      <c r="B34" s="123" t="s">
        <v>263</v>
      </c>
      <c r="C34" s="117" t="s">
        <v>119</v>
      </c>
      <c r="D34" s="122" t="s">
        <v>49</v>
      </c>
      <c r="E34" s="150">
        <v>43350</v>
      </c>
      <c r="F34" s="112">
        <v>44081</v>
      </c>
      <c r="G34" s="111" t="s">
        <v>173</v>
      </c>
      <c r="H34" s="111">
        <v>2018</v>
      </c>
      <c r="I34" s="156" t="s">
        <v>351</v>
      </c>
      <c r="J34" s="113"/>
      <c r="K34" s="113"/>
      <c r="L34" s="113" t="s">
        <v>58</v>
      </c>
      <c r="M34" s="113" t="s">
        <v>58</v>
      </c>
      <c r="N34" s="119" t="str">
        <f t="shared" ca="1" si="0"/>
        <v>istekao</v>
      </c>
      <c r="O34" s="113" t="str">
        <f t="shared" ca="1" si="1"/>
        <v>NE</v>
      </c>
      <c r="P34" s="147">
        <v>37706</v>
      </c>
    </row>
    <row r="35" spans="1:16" x14ac:dyDescent="0.25">
      <c r="A35" s="2" t="s">
        <v>229</v>
      </c>
      <c r="B35" s="123" t="s">
        <v>263</v>
      </c>
      <c r="C35" s="117" t="s">
        <v>53</v>
      </c>
      <c r="D35" s="122" t="s">
        <v>49</v>
      </c>
      <c r="E35" s="150">
        <v>43350</v>
      </c>
      <c r="F35" s="112">
        <v>44081</v>
      </c>
      <c r="G35" s="111" t="s">
        <v>174</v>
      </c>
      <c r="H35" s="111">
        <v>2018</v>
      </c>
      <c r="I35" s="156" t="s">
        <v>352</v>
      </c>
      <c r="J35" s="113"/>
      <c r="K35" s="113"/>
      <c r="L35" s="113" t="s">
        <v>58</v>
      </c>
      <c r="M35" s="113" t="s">
        <v>58</v>
      </c>
      <c r="N35" s="119" t="str">
        <f t="shared" ca="1" si="0"/>
        <v>istekao</v>
      </c>
      <c r="O35" s="113" t="str">
        <f t="shared" ca="1" si="1"/>
        <v>NE</v>
      </c>
      <c r="P35" s="147"/>
    </row>
    <row r="36" spans="1:16" ht="30" x14ac:dyDescent="0.25">
      <c r="A36" s="2" t="s">
        <v>230</v>
      </c>
      <c r="B36" s="123" t="s">
        <v>263</v>
      </c>
      <c r="C36" s="117" t="s">
        <v>143</v>
      </c>
      <c r="D36" s="122" t="s">
        <v>144</v>
      </c>
      <c r="E36" s="150">
        <v>43395</v>
      </c>
      <c r="F36" s="112">
        <v>44081</v>
      </c>
      <c r="G36" s="111" t="s">
        <v>145</v>
      </c>
      <c r="H36" s="111">
        <v>2018</v>
      </c>
      <c r="I36" s="156" t="s">
        <v>353</v>
      </c>
      <c r="J36" s="113"/>
      <c r="K36" s="113"/>
      <c r="L36" s="113" t="s">
        <v>58</v>
      </c>
      <c r="M36" s="113" t="s">
        <v>58</v>
      </c>
      <c r="N36" s="119" t="str">
        <f t="shared" ca="1" si="0"/>
        <v>istekao</v>
      </c>
      <c r="O36" s="113" t="str">
        <f t="shared" ca="1" si="1"/>
        <v>NE</v>
      </c>
      <c r="P36" s="147">
        <v>25042.5</v>
      </c>
    </row>
    <row r="37" spans="1:16" x14ac:dyDescent="0.25">
      <c r="A37" s="2" t="s">
        <v>231</v>
      </c>
      <c r="B37" s="123" t="s">
        <v>263</v>
      </c>
      <c r="C37" s="117" t="s">
        <v>4</v>
      </c>
      <c r="D37" s="122" t="s">
        <v>44</v>
      </c>
      <c r="E37" s="150">
        <v>43395</v>
      </c>
      <c r="F37" s="112">
        <v>43760</v>
      </c>
      <c r="G37" s="111" t="s">
        <v>148</v>
      </c>
      <c r="H37" s="111">
        <v>2018</v>
      </c>
      <c r="I37" s="156" t="s">
        <v>354</v>
      </c>
      <c r="J37" s="113"/>
      <c r="K37" s="113"/>
      <c r="L37" s="113" t="s">
        <v>58</v>
      </c>
      <c r="M37" s="113" t="s">
        <v>58</v>
      </c>
      <c r="N37" s="119" t="str">
        <f t="shared" ca="1" si="0"/>
        <v>istekao</v>
      </c>
      <c r="O37" s="113" t="str">
        <f t="shared" ca="1" si="1"/>
        <v>NE</v>
      </c>
      <c r="P37" s="147"/>
    </row>
    <row r="38" spans="1:16" ht="18.75" customHeight="1" x14ac:dyDescent="0.25">
      <c r="A38" s="2" t="s">
        <v>232</v>
      </c>
      <c r="B38" s="160" t="s">
        <v>295</v>
      </c>
      <c r="C38" s="117" t="s">
        <v>183</v>
      </c>
      <c r="D38" s="122" t="s">
        <v>181</v>
      </c>
      <c r="E38" s="150">
        <v>43396</v>
      </c>
      <c r="F38" s="112">
        <v>43761</v>
      </c>
      <c r="G38" s="111"/>
      <c r="H38" s="111">
        <v>2018</v>
      </c>
      <c r="I38" s="156"/>
      <c r="J38" s="113"/>
      <c r="K38" s="113"/>
      <c r="L38" s="113" t="s">
        <v>256</v>
      </c>
      <c r="M38" s="113" t="s">
        <v>256</v>
      </c>
      <c r="N38" s="119" t="str">
        <f t="shared" ca="1" si="0"/>
        <v>istekao</v>
      </c>
      <c r="O38" s="113" t="str">
        <f t="shared" ca="1" si="1"/>
        <v>NE</v>
      </c>
      <c r="P38" s="147"/>
    </row>
    <row r="39" spans="1:16" ht="18.75" customHeight="1" x14ac:dyDescent="0.25">
      <c r="A39" s="2" t="s">
        <v>233</v>
      </c>
      <c r="B39" s="123" t="s">
        <v>209</v>
      </c>
      <c r="C39" s="117" t="s">
        <v>202</v>
      </c>
      <c r="D39" s="122" t="s">
        <v>203</v>
      </c>
      <c r="E39" s="150">
        <v>43455</v>
      </c>
      <c r="F39" s="112">
        <v>44186</v>
      </c>
      <c r="G39" s="111" t="s">
        <v>276</v>
      </c>
      <c r="H39" s="111">
        <v>2018</v>
      </c>
      <c r="I39" s="156" t="s">
        <v>355</v>
      </c>
      <c r="J39" s="113">
        <v>41088</v>
      </c>
      <c r="K39" s="113">
        <v>32870.400000000001</v>
      </c>
      <c r="L39" s="113" t="s">
        <v>255</v>
      </c>
      <c r="M39" s="113" t="s">
        <v>58</v>
      </c>
      <c r="N39" s="119" t="str">
        <f t="shared" ca="1" si="0"/>
        <v>istekao</v>
      </c>
      <c r="O39" s="113" t="str">
        <f t="shared" ca="1" si="1"/>
        <v>NE</v>
      </c>
      <c r="P39" s="175" t="s">
        <v>461</v>
      </c>
    </row>
    <row r="40" spans="1:16" ht="18.75" customHeight="1" x14ac:dyDescent="0.25">
      <c r="A40" s="2" t="s">
        <v>234</v>
      </c>
      <c r="B40" s="123" t="s">
        <v>263</v>
      </c>
      <c r="C40" s="117" t="s">
        <v>196</v>
      </c>
      <c r="D40" s="122" t="s">
        <v>44</v>
      </c>
      <c r="E40" s="150">
        <v>43459</v>
      </c>
      <c r="F40" s="112">
        <v>43824</v>
      </c>
      <c r="G40" s="111" t="s">
        <v>195</v>
      </c>
      <c r="H40" s="111">
        <v>2018</v>
      </c>
      <c r="I40" s="156" t="s">
        <v>356</v>
      </c>
      <c r="J40" s="113"/>
      <c r="K40" s="113"/>
      <c r="L40" s="113" t="s">
        <v>58</v>
      </c>
      <c r="M40" s="113" t="s">
        <v>58</v>
      </c>
      <c r="N40" s="119" t="str">
        <f t="shared" ca="1" si="0"/>
        <v>istekao</v>
      </c>
      <c r="O40" s="113" t="str">
        <f t="shared" ca="1" si="1"/>
        <v>NE</v>
      </c>
      <c r="P40" s="147"/>
    </row>
    <row r="41" spans="1:16" ht="18.75" customHeight="1" x14ac:dyDescent="0.25">
      <c r="A41" s="2" t="s">
        <v>235</v>
      </c>
      <c r="B41" s="123" t="s">
        <v>263</v>
      </c>
      <c r="C41" s="117" t="s">
        <v>47</v>
      </c>
      <c r="D41" s="122" t="s">
        <v>49</v>
      </c>
      <c r="E41" s="150">
        <v>43466</v>
      </c>
      <c r="F41" s="112">
        <v>43830</v>
      </c>
      <c r="G41" s="111" t="s">
        <v>358</v>
      </c>
      <c r="H41" s="111">
        <v>2019</v>
      </c>
      <c r="I41" s="156" t="s">
        <v>349</v>
      </c>
      <c r="J41" s="113">
        <v>32669</v>
      </c>
      <c r="K41" s="113">
        <f>J41*1.25</f>
        <v>40836.25</v>
      </c>
      <c r="L41" s="113" t="s">
        <v>58</v>
      </c>
      <c r="M41" s="113" t="s">
        <v>58</v>
      </c>
      <c r="N41" s="119" t="str">
        <f t="shared" ca="1" si="0"/>
        <v>istekao</v>
      </c>
      <c r="O41" s="113" t="str">
        <f t="shared" ca="1" si="1"/>
        <v>NE</v>
      </c>
      <c r="P41" s="147">
        <v>40636</v>
      </c>
    </row>
    <row r="42" spans="1:16" ht="18.75" customHeight="1" x14ac:dyDescent="0.25">
      <c r="A42" s="2" t="s">
        <v>236</v>
      </c>
      <c r="B42" s="123" t="s">
        <v>263</v>
      </c>
      <c r="C42" s="117" t="s">
        <v>48</v>
      </c>
      <c r="D42" s="122" t="s">
        <v>49</v>
      </c>
      <c r="E42" s="150">
        <v>43466</v>
      </c>
      <c r="F42" s="112">
        <v>43830</v>
      </c>
      <c r="G42" s="111" t="s">
        <v>359</v>
      </c>
      <c r="H42" s="111">
        <v>2019</v>
      </c>
      <c r="I42" s="156" t="s">
        <v>355</v>
      </c>
      <c r="J42" s="113">
        <f>27454+15718</f>
        <v>43172</v>
      </c>
      <c r="K42" s="113">
        <f>J42*1.25</f>
        <v>53965</v>
      </c>
      <c r="L42" s="113" t="s">
        <v>58</v>
      </c>
      <c r="M42" s="113" t="s">
        <v>58</v>
      </c>
      <c r="N42" s="119" t="str">
        <f t="shared" ca="1" si="0"/>
        <v>istekao</v>
      </c>
      <c r="O42" s="113" t="str">
        <f t="shared" ca="1" si="1"/>
        <v>NE</v>
      </c>
      <c r="P42" s="147">
        <v>37009</v>
      </c>
    </row>
    <row r="43" spans="1:16" ht="18.75" customHeight="1" x14ac:dyDescent="0.25">
      <c r="A43" s="2" t="s">
        <v>237</v>
      </c>
      <c r="B43" s="2" t="s">
        <v>263</v>
      </c>
      <c r="C43" s="2" t="s">
        <v>140</v>
      </c>
      <c r="D43" s="122" t="s">
        <v>141</v>
      </c>
      <c r="E43" s="150">
        <v>43466</v>
      </c>
      <c r="F43" s="112">
        <v>43830</v>
      </c>
      <c r="G43" s="159" t="s">
        <v>377</v>
      </c>
      <c r="H43" s="111">
        <v>2019</v>
      </c>
      <c r="I43" s="156" t="s">
        <v>418</v>
      </c>
      <c r="J43" s="113">
        <v>13200</v>
      </c>
      <c r="K43" s="113">
        <f>J43*1.25</f>
        <v>16500</v>
      </c>
      <c r="L43" s="113" t="s">
        <v>58</v>
      </c>
      <c r="M43" s="113" t="s">
        <v>58</v>
      </c>
      <c r="N43" s="119" t="str">
        <f t="shared" ca="1" si="0"/>
        <v>istekao</v>
      </c>
      <c r="O43" s="113" t="str">
        <f t="shared" ca="1" si="1"/>
        <v>NE</v>
      </c>
      <c r="P43" s="122"/>
    </row>
    <row r="44" spans="1:16" ht="18.75" customHeight="1" x14ac:dyDescent="0.25">
      <c r="A44" s="2" t="s">
        <v>238</v>
      </c>
      <c r="B44" s="123" t="s">
        <v>263</v>
      </c>
      <c r="C44" s="110" t="s">
        <v>247</v>
      </c>
      <c r="D44" s="122" t="s">
        <v>250</v>
      </c>
      <c r="E44" s="150">
        <v>43469</v>
      </c>
      <c r="F44" s="112">
        <v>43643</v>
      </c>
      <c r="G44" s="111" t="s">
        <v>362</v>
      </c>
      <c r="H44" s="111">
        <v>2019</v>
      </c>
      <c r="I44" s="156" t="s">
        <v>355</v>
      </c>
      <c r="J44" s="113" t="s">
        <v>279</v>
      </c>
      <c r="K44" s="111" t="s">
        <v>268</v>
      </c>
      <c r="L44" s="113" t="s">
        <v>58</v>
      </c>
      <c r="M44" s="113" t="s">
        <v>58</v>
      </c>
      <c r="N44" s="119">
        <f ca="1">IF(F44="","",IF(F44="neodređeno","neodređeno",-(TODAY()-F44)))</f>
        <v>-2393</v>
      </c>
      <c r="O44" s="113" t="str">
        <f t="shared" ca="1" si="1"/>
        <v>NE</v>
      </c>
      <c r="P44" s="147" t="s">
        <v>301</v>
      </c>
    </row>
    <row r="45" spans="1:16" ht="18.75" customHeight="1" x14ac:dyDescent="0.25">
      <c r="A45" s="2" t="s">
        <v>239</v>
      </c>
      <c r="B45" s="129" t="s">
        <v>263</v>
      </c>
      <c r="C45" s="129" t="s">
        <v>285</v>
      </c>
      <c r="D45" s="122" t="s">
        <v>286</v>
      </c>
      <c r="E45" s="150">
        <v>43475</v>
      </c>
      <c r="F45" s="112" t="s">
        <v>207</v>
      </c>
      <c r="G45" s="111" t="s">
        <v>366</v>
      </c>
      <c r="H45" s="111">
        <v>2019</v>
      </c>
      <c r="I45" s="156" t="s">
        <v>345</v>
      </c>
      <c r="J45" s="113" t="s">
        <v>293</v>
      </c>
      <c r="K45" s="113" t="s">
        <v>293</v>
      </c>
      <c r="L45" s="113" t="s">
        <v>58</v>
      </c>
      <c r="M45" s="113" t="s">
        <v>58</v>
      </c>
      <c r="N45" s="119" t="str">
        <f ca="1">IF(F45="","",IF(F45="neodređeno","neodređeno",IF((-(TODAY()-F45))&gt;0,-(TODAY()-F45),"istekao")))</f>
        <v>neodređeno</v>
      </c>
      <c r="O45" s="113" t="str">
        <f t="shared" ca="1" si="1"/>
        <v>DA</v>
      </c>
      <c r="P45" s="147" t="s">
        <v>287</v>
      </c>
    </row>
    <row r="46" spans="1:16" ht="18.75" customHeight="1" x14ac:dyDescent="0.25">
      <c r="A46" s="2" t="s">
        <v>83</v>
      </c>
      <c r="B46" s="123" t="s">
        <v>263</v>
      </c>
      <c r="C46" s="123" t="s">
        <v>284</v>
      </c>
      <c r="D46" s="122" t="s">
        <v>283</v>
      </c>
      <c r="E46" s="150">
        <v>43482</v>
      </c>
      <c r="F46" s="112">
        <v>44213</v>
      </c>
      <c r="G46" s="111" t="s">
        <v>365</v>
      </c>
      <c r="H46" s="111">
        <v>2019</v>
      </c>
      <c r="I46" s="156" t="s">
        <v>348</v>
      </c>
      <c r="J46" s="113">
        <v>6595.2</v>
      </c>
      <c r="K46" s="113">
        <v>8244</v>
      </c>
      <c r="L46" s="113" t="s">
        <v>58</v>
      </c>
      <c r="M46" s="113" t="s">
        <v>58</v>
      </c>
      <c r="N46" s="119" t="str">
        <f ca="1">IF(F46="","",IF(F46="neodređeno","neodređeno",IF((-(TODAY()-F46))&gt;0,-(TODAY()-F46),"istekao")))</f>
        <v>istekao</v>
      </c>
      <c r="O46" s="113" t="str">
        <f t="shared" ca="1" si="1"/>
        <v>NE</v>
      </c>
      <c r="P46" s="147"/>
    </row>
    <row r="47" spans="1:16" ht="18.75" customHeight="1" x14ac:dyDescent="0.25">
      <c r="A47" s="2" t="s">
        <v>240</v>
      </c>
      <c r="B47" s="115" t="s">
        <v>209</v>
      </c>
      <c r="C47" s="115" t="s">
        <v>251</v>
      </c>
      <c r="D47" s="122" t="s">
        <v>252</v>
      </c>
      <c r="E47" s="150">
        <v>43497</v>
      </c>
      <c r="F47" s="112">
        <v>43555</v>
      </c>
      <c r="G47" s="111" t="s">
        <v>363</v>
      </c>
      <c r="H47" s="111">
        <v>2019</v>
      </c>
      <c r="I47" s="156" t="s">
        <v>357</v>
      </c>
      <c r="J47" s="113" t="s">
        <v>273</v>
      </c>
      <c r="K47" s="111" t="s">
        <v>273</v>
      </c>
      <c r="L47" s="113" t="s">
        <v>255</v>
      </c>
      <c r="M47" s="113" t="s">
        <v>256</v>
      </c>
      <c r="N47" s="119" t="str">
        <f ca="1">IF(F47="","",IF(F47="neodređeno","neodređeno",IF((-(TODAY()-F47))&gt;0,-(TODAY()-F47),"istekao")))</f>
        <v>istekao</v>
      </c>
      <c r="O47" s="113" t="str">
        <f t="shared" ca="1" si="1"/>
        <v>NE</v>
      </c>
      <c r="P47" s="147"/>
    </row>
    <row r="48" spans="1:16" ht="18.75" customHeight="1" x14ac:dyDescent="0.25">
      <c r="A48" s="2" t="s">
        <v>84</v>
      </c>
      <c r="B48" s="110" t="s">
        <v>209</v>
      </c>
      <c r="C48" s="110" t="s">
        <v>201</v>
      </c>
      <c r="D48" s="122" t="s">
        <v>210</v>
      </c>
      <c r="E48" s="150">
        <v>43497</v>
      </c>
      <c r="F48" s="112">
        <v>44593</v>
      </c>
      <c r="G48" s="111" t="s">
        <v>360</v>
      </c>
      <c r="H48" s="111">
        <v>2019</v>
      </c>
      <c r="I48" s="156" t="s">
        <v>330</v>
      </c>
      <c r="J48" s="113" t="s">
        <v>266</v>
      </c>
      <c r="K48" s="111" t="s">
        <v>266</v>
      </c>
      <c r="L48" s="113" t="s">
        <v>255</v>
      </c>
      <c r="M48" s="113" t="s">
        <v>58</v>
      </c>
      <c r="N48" s="119">
        <f ca="1">IF(F48="","",IF(F48="neodređeno","neodređeno",-(TODAY()-F48)))</f>
        <v>-1443</v>
      </c>
      <c r="O48" s="113" t="str">
        <f t="shared" ca="1" si="1"/>
        <v>NE</v>
      </c>
      <c r="P48" s="170" t="s">
        <v>432</v>
      </c>
    </row>
    <row r="49" spans="1:16" ht="18.75" customHeight="1" x14ac:dyDescent="0.25">
      <c r="A49" s="2" t="s">
        <v>306</v>
      </c>
      <c r="B49" s="123" t="s">
        <v>263</v>
      </c>
      <c r="C49" s="123" t="s">
        <v>264</v>
      </c>
      <c r="D49" s="122" t="s">
        <v>265</v>
      </c>
      <c r="E49" s="150">
        <v>43497</v>
      </c>
      <c r="F49" s="112" t="s">
        <v>207</v>
      </c>
      <c r="G49" s="111" t="s">
        <v>364</v>
      </c>
      <c r="H49" s="111">
        <v>2019</v>
      </c>
      <c r="I49" s="156" t="s">
        <v>347</v>
      </c>
      <c r="J49" s="113" t="s">
        <v>273</v>
      </c>
      <c r="K49" s="111" t="s">
        <v>273</v>
      </c>
      <c r="L49" s="113" t="s">
        <v>58</v>
      </c>
      <c r="M49" s="113" t="s">
        <v>58</v>
      </c>
      <c r="N49" s="119" t="str">
        <f ca="1">IF(F49="","",IF(F49="neodređeno","neodređeno",IF((-(TODAY()-F49))&gt;0,-(TODAY()-F49),"istekao")))</f>
        <v>neodređeno</v>
      </c>
      <c r="O49" s="113" t="str">
        <f t="shared" ca="1" si="1"/>
        <v>DA</v>
      </c>
      <c r="P49" s="147"/>
    </row>
    <row r="50" spans="1:16" ht="18.75" customHeight="1" x14ac:dyDescent="0.25">
      <c r="A50" s="2" t="s">
        <v>241</v>
      </c>
      <c r="B50" s="123" t="s">
        <v>263</v>
      </c>
      <c r="C50" s="114" t="s">
        <v>205</v>
      </c>
      <c r="D50" s="122" t="s">
        <v>206</v>
      </c>
      <c r="E50" s="150">
        <v>43521</v>
      </c>
      <c r="F50" s="112" t="s">
        <v>207</v>
      </c>
      <c r="G50" s="111" t="s">
        <v>361</v>
      </c>
      <c r="H50" s="111">
        <v>2019</v>
      </c>
      <c r="I50" s="156" t="s">
        <v>349</v>
      </c>
      <c r="J50" s="113" t="s">
        <v>267</v>
      </c>
      <c r="K50" s="111" t="s">
        <v>267</v>
      </c>
      <c r="L50" s="113" t="s">
        <v>58</v>
      </c>
      <c r="M50" s="113" t="s">
        <v>58</v>
      </c>
      <c r="N50" s="119" t="str">
        <f ca="1">IF(F50="","",IF(F50="neodređeno","neodređeno",-(TODAY()-F50)))</f>
        <v>neodređeno</v>
      </c>
      <c r="O50" s="113" t="str">
        <f t="shared" ca="1" si="1"/>
        <v>DA</v>
      </c>
      <c r="P50" s="147"/>
    </row>
    <row r="51" spans="1:16" ht="18.75" customHeight="1" x14ac:dyDescent="0.25">
      <c r="A51" s="2" t="s">
        <v>242</v>
      </c>
      <c r="B51" s="132" t="s">
        <v>295</v>
      </c>
      <c r="C51" s="132" t="s">
        <v>297</v>
      </c>
      <c r="D51" s="122" t="s">
        <v>252</v>
      </c>
      <c r="E51" s="150">
        <v>43556</v>
      </c>
      <c r="F51" s="112">
        <v>43921</v>
      </c>
      <c r="G51" s="111" t="s">
        <v>370</v>
      </c>
      <c r="H51" s="111">
        <v>2019</v>
      </c>
      <c r="I51" s="156" t="s">
        <v>338</v>
      </c>
      <c r="J51" s="113" t="s">
        <v>293</v>
      </c>
      <c r="K51" s="113" t="s">
        <v>293</v>
      </c>
      <c r="L51" s="113" t="s">
        <v>255</v>
      </c>
      <c r="M51" s="113" t="s">
        <v>256</v>
      </c>
      <c r="N51" s="119" t="str">
        <f ca="1">IF(F51="","",IF(F51="neodređeno","neodređeno",IF((-(TODAY()-F51))&gt;0,-(TODAY()-F51),"istekao")))</f>
        <v>istekao</v>
      </c>
      <c r="O51" s="113" t="str">
        <f t="shared" ca="1" si="1"/>
        <v>NE</v>
      </c>
      <c r="P51" s="147"/>
    </row>
    <row r="52" spans="1:16" ht="18.75" customHeight="1" x14ac:dyDescent="0.25">
      <c r="A52" s="2" t="s">
        <v>243</v>
      </c>
      <c r="B52" s="132" t="s">
        <v>295</v>
      </c>
      <c r="C52" s="132" t="s">
        <v>296</v>
      </c>
      <c r="D52" s="122" t="s">
        <v>252</v>
      </c>
      <c r="E52" s="150">
        <v>43570</v>
      </c>
      <c r="F52" s="112">
        <v>43921</v>
      </c>
      <c r="G52" s="111" t="s">
        <v>369</v>
      </c>
      <c r="H52" s="111">
        <v>2019</v>
      </c>
      <c r="I52" s="156" t="s">
        <v>337</v>
      </c>
      <c r="J52" s="113" t="s">
        <v>293</v>
      </c>
      <c r="K52" s="113" t="s">
        <v>293</v>
      </c>
      <c r="L52" s="113" t="s">
        <v>255</v>
      </c>
      <c r="M52" s="113" t="s">
        <v>256</v>
      </c>
      <c r="N52" s="119" t="str">
        <f ca="1">IF(F52="","",IF(F52="neodređeno","neodređeno",IF((-(TODAY()-F52))&gt;0,-(TODAY()-F52),"istekao")))</f>
        <v>istekao</v>
      </c>
      <c r="O52" s="113" t="str">
        <f t="shared" ca="1" si="1"/>
        <v>NE</v>
      </c>
      <c r="P52" s="147"/>
    </row>
    <row r="53" spans="1:16" x14ac:dyDescent="0.25">
      <c r="A53" s="2" t="s">
        <v>244</v>
      </c>
      <c r="B53" s="131" t="s">
        <v>295</v>
      </c>
      <c r="C53" s="131" t="s">
        <v>291</v>
      </c>
      <c r="D53" s="122" t="s">
        <v>292</v>
      </c>
      <c r="E53" s="150">
        <v>43584</v>
      </c>
      <c r="F53" s="112">
        <v>43950</v>
      </c>
      <c r="G53" s="111" t="s">
        <v>368</v>
      </c>
      <c r="H53" s="111">
        <v>2019</v>
      </c>
      <c r="I53" s="156" t="s">
        <v>346</v>
      </c>
      <c r="J53" s="113" t="s">
        <v>293</v>
      </c>
      <c r="K53" s="113" t="s">
        <v>293</v>
      </c>
      <c r="L53" s="113" t="s">
        <v>256</v>
      </c>
      <c r="M53" s="113" t="s">
        <v>256</v>
      </c>
      <c r="N53" s="119" t="str">
        <f ca="1">IF(F53="","",IF(F53="neodređeno","neodređeno",IF((-(TODAY()-F53))&gt;0,-(TODAY()-F53),"istekao")))</f>
        <v>istekao</v>
      </c>
      <c r="O53" s="113" t="str">
        <f t="shared" ca="1" si="1"/>
        <v>NE</v>
      </c>
      <c r="P53" s="147" t="s">
        <v>294</v>
      </c>
    </row>
    <row r="54" spans="1:16" x14ac:dyDescent="0.25">
      <c r="A54" s="2" t="s">
        <v>245</v>
      </c>
      <c r="B54" s="133" t="s">
        <v>263</v>
      </c>
      <c r="C54" s="133" t="s">
        <v>302</v>
      </c>
      <c r="D54" s="122" t="s">
        <v>303</v>
      </c>
      <c r="E54" s="150">
        <v>43648</v>
      </c>
      <c r="F54" s="112" t="s">
        <v>207</v>
      </c>
      <c r="G54" s="111" t="s">
        <v>371</v>
      </c>
      <c r="H54" s="111">
        <v>2019</v>
      </c>
      <c r="I54" s="156" t="s">
        <v>339</v>
      </c>
      <c r="J54" s="113" t="s">
        <v>293</v>
      </c>
      <c r="K54" s="113" t="s">
        <v>293</v>
      </c>
      <c r="L54" s="113" t="s">
        <v>256</v>
      </c>
      <c r="M54" s="113" t="s">
        <v>256</v>
      </c>
      <c r="N54" s="119" t="s">
        <v>207</v>
      </c>
      <c r="O54" s="113"/>
      <c r="P54" s="147" t="s">
        <v>304</v>
      </c>
    </row>
    <row r="55" spans="1:16" ht="15.75" customHeight="1" x14ac:dyDescent="0.25">
      <c r="A55" s="2" t="s">
        <v>307</v>
      </c>
      <c r="B55" s="133" t="s">
        <v>263</v>
      </c>
      <c r="C55" s="134" t="s">
        <v>305</v>
      </c>
      <c r="D55" s="122" t="s">
        <v>19</v>
      </c>
      <c r="E55" s="150">
        <v>43661</v>
      </c>
      <c r="F55" s="112">
        <v>44027</v>
      </c>
      <c r="G55" s="111" t="s">
        <v>372</v>
      </c>
      <c r="H55" s="111">
        <v>2019</v>
      </c>
      <c r="I55" s="156" t="s">
        <v>340</v>
      </c>
      <c r="J55" s="113">
        <v>25310</v>
      </c>
      <c r="K55" s="113">
        <f>J55*1.25</f>
        <v>31637.5</v>
      </c>
      <c r="L55" s="113" t="s">
        <v>58</v>
      </c>
      <c r="M55" s="113" t="s">
        <v>58</v>
      </c>
      <c r="N55" s="119" t="str">
        <f t="shared" ref="N55:N70" ca="1" si="2">IF(F55="","",IF(F55="neodređeno","neodređeno",IF((-(TODAY()-F55))&gt;0,-(TODAY()-F55),"istekao")))</f>
        <v>istekao</v>
      </c>
      <c r="O55" s="113" t="str">
        <f ca="1">IF(F55="","",IF(F55="neodređeno","DA",IF(-(TODAY()-F55)&gt;0,"DA","NE")))</f>
        <v>NE</v>
      </c>
      <c r="P55" s="147"/>
    </row>
    <row r="56" spans="1:16" x14ac:dyDescent="0.25">
      <c r="A56" s="2" t="s">
        <v>310</v>
      </c>
      <c r="B56" s="133" t="s">
        <v>263</v>
      </c>
      <c r="C56" s="134" t="s">
        <v>103</v>
      </c>
      <c r="D56" s="122" t="s">
        <v>42</v>
      </c>
      <c r="E56" s="150">
        <v>43661</v>
      </c>
      <c r="F56" s="112">
        <v>44027</v>
      </c>
      <c r="G56" s="111" t="s">
        <v>373</v>
      </c>
      <c r="H56" s="111">
        <v>2019</v>
      </c>
      <c r="I56" s="156" t="s">
        <v>341</v>
      </c>
      <c r="J56" s="113">
        <v>37924</v>
      </c>
      <c r="K56" s="113">
        <f>J56*1.25</f>
        <v>47405</v>
      </c>
      <c r="L56" s="113" t="s">
        <v>58</v>
      </c>
      <c r="M56" s="113" t="s">
        <v>58</v>
      </c>
      <c r="N56" s="119" t="str">
        <f t="shared" ca="1" si="2"/>
        <v>istekao</v>
      </c>
      <c r="O56" s="113" t="str">
        <f ca="1">IF(F56="","",IF(F56="neodređeno","DA",IF(-(TODAY()-F56)&gt;0,"DA","NE")))</f>
        <v>NE</v>
      </c>
      <c r="P56" s="147"/>
    </row>
    <row r="57" spans="1:16" x14ac:dyDescent="0.25">
      <c r="A57" s="2" t="s">
        <v>325</v>
      </c>
      <c r="B57" s="149" t="s">
        <v>295</v>
      </c>
      <c r="C57" s="149" t="s">
        <v>326</v>
      </c>
      <c r="D57" s="122" t="s">
        <v>327</v>
      </c>
      <c r="E57" s="150">
        <v>43679</v>
      </c>
      <c r="F57" s="112">
        <v>44045</v>
      </c>
      <c r="G57" s="111" t="s">
        <v>378</v>
      </c>
      <c r="H57" s="111">
        <v>2019</v>
      </c>
      <c r="I57" s="156" t="s">
        <v>343</v>
      </c>
      <c r="J57" s="113" t="s">
        <v>293</v>
      </c>
      <c r="K57" s="113" t="s">
        <v>293</v>
      </c>
      <c r="L57" s="113" t="s">
        <v>256</v>
      </c>
      <c r="M57" s="113" t="s">
        <v>256</v>
      </c>
      <c r="N57" s="119" t="str">
        <f t="shared" ca="1" si="2"/>
        <v>istekao</v>
      </c>
      <c r="O57" s="113" t="str">
        <f ca="1">IF(F57="","",IF(F57="neodređeno","DA",IF(-(TODAY()-F57)&gt;0,"DA","NE")))</f>
        <v>NE</v>
      </c>
      <c r="P57" s="147"/>
    </row>
    <row r="58" spans="1:16" x14ac:dyDescent="0.25">
      <c r="A58" s="2" t="s">
        <v>387</v>
      </c>
      <c r="B58" s="149" t="s">
        <v>295</v>
      </c>
      <c r="C58" s="149" t="s">
        <v>130</v>
      </c>
      <c r="D58" s="122" t="s">
        <v>379</v>
      </c>
      <c r="E58" s="150">
        <v>43708</v>
      </c>
      <c r="F58" s="112">
        <v>44255</v>
      </c>
      <c r="G58" s="111" t="s">
        <v>380</v>
      </c>
      <c r="H58" s="111">
        <v>2019</v>
      </c>
      <c r="I58" s="156" t="s">
        <v>352</v>
      </c>
      <c r="J58" s="113" t="s">
        <v>290</v>
      </c>
      <c r="K58" s="113" t="s">
        <v>273</v>
      </c>
      <c r="L58" s="113" t="s">
        <v>256</v>
      </c>
      <c r="M58" s="113" t="s">
        <v>256</v>
      </c>
      <c r="N58" s="119" t="str">
        <f t="shared" ca="1" si="2"/>
        <v>istekao</v>
      </c>
      <c r="O58" s="113" t="str">
        <f ca="1">IF(F58="","",IF(F58="neodređeno","DA",IF(-(TODAY()-F58)&gt;0,"DA","NE")))</f>
        <v>NE</v>
      </c>
      <c r="P58" s="147" t="s">
        <v>643</v>
      </c>
    </row>
    <row r="59" spans="1:16" x14ac:dyDescent="0.25">
      <c r="A59" s="2" t="s">
        <v>323</v>
      </c>
      <c r="B59" s="138" t="s">
        <v>263</v>
      </c>
      <c r="C59" s="138" t="s">
        <v>320</v>
      </c>
      <c r="D59" s="122" t="s">
        <v>321</v>
      </c>
      <c r="E59" s="150">
        <v>43718</v>
      </c>
      <c r="F59" s="112">
        <v>43830</v>
      </c>
      <c r="G59" s="111" t="s">
        <v>375</v>
      </c>
      <c r="H59" s="111">
        <v>2019</v>
      </c>
      <c r="I59" s="156" t="s">
        <v>331</v>
      </c>
      <c r="J59" s="113">
        <v>36000</v>
      </c>
      <c r="K59" s="113" t="s">
        <v>293</v>
      </c>
      <c r="L59" s="113" t="s">
        <v>58</v>
      </c>
      <c r="M59" s="113" t="s">
        <v>58</v>
      </c>
      <c r="N59" s="119" t="str">
        <f t="shared" ca="1" si="2"/>
        <v>istekao</v>
      </c>
      <c r="O59" s="113" t="str">
        <f ca="1">IF(F59="","",IF(F59="neodređeno","DA",IF(-(TODAY()-F59)&gt;0,"DA","NE")))</f>
        <v>NE</v>
      </c>
      <c r="P59" s="147"/>
    </row>
    <row r="60" spans="1:16" x14ac:dyDescent="0.25">
      <c r="A60" s="2" t="s">
        <v>403</v>
      </c>
      <c r="B60" s="123" t="s">
        <v>263</v>
      </c>
      <c r="C60" s="166" t="s">
        <v>408</v>
      </c>
      <c r="D60" s="122" t="s">
        <v>382</v>
      </c>
      <c r="E60" s="150">
        <v>43718</v>
      </c>
      <c r="F60" s="112">
        <v>43779</v>
      </c>
      <c r="G60" s="111" t="s">
        <v>401</v>
      </c>
      <c r="H60" s="111">
        <v>2019</v>
      </c>
      <c r="I60" s="156" t="s">
        <v>354</v>
      </c>
      <c r="J60" s="113">
        <v>189468</v>
      </c>
      <c r="K60" s="113">
        <f>J60*1.25</f>
        <v>236835</v>
      </c>
      <c r="L60" s="113" t="s">
        <v>58</v>
      </c>
      <c r="M60" s="113" t="s">
        <v>58</v>
      </c>
      <c r="N60" s="119" t="str">
        <f t="shared" ca="1" si="2"/>
        <v>istekao</v>
      </c>
      <c r="O60" s="113" t="str">
        <f t="shared" ref="O60:O61" ca="1" si="3">IF(F60="","",IF(F60="neodređeno","DA",IF(-(TODAY()-F60)&gt;0,"DA","NE")))</f>
        <v>NE</v>
      </c>
      <c r="P60" s="147"/>
    </row>
    <row r="61" spans="1:16" x14ac:dyDescent="0.25">
      <c r="A61" s="2" t="s">
        <v>315</v>
      </c>
      <c r="B61" s="137" t="s">
        <v>263</v>
      </c>
      <c r="C61" s="137" t="s">
        <v>316</v>
      </c>
      <c r="D61" s="122" t="s">
        <v>317</v>
      </c>
      <c r="E61" s="150">
        <v>43723</v>
      </c>
      <c r="F61" s="112">
        <v>44454</v>
      </c>
      <c r="G61" s="111" t="s">
        <v>374</v>
      </c>
      <c r="H61" s="111">
        <v>2019</v>
      </c>
      <c r="I61" s="156" t="s">
        <v>342</v>
      </c>
      <c r="J61" s="113">
        <v>3625</v>
      </c>
      <c r="K61" s="113">
        <f>J61*1.13</f>
        <v>4096.25</v>
      </c>
      <c r="L61" s="113" t="s">
        <v>58</v>
      </c>
      <c r="M61" s="113" t="s">
        <v>58</v>
      </c>
      <c r="N61" s="119" t="str">
        <f t="shared" ca="1" si="2"/>
        <v>istekao</v>
      </c>
      <c r="O61" s="113" t="str">
        <f t="shared" ca="1" si="3"/>
        <v>NE</v>
      </c>
      <c r="P61" s="147"/>
    </row>
    <row r="62" spans="1:16" x14ac:dyDescent="0.25">
      <c r="A62" s="2" t="s">
        <v>324</v>
      </c>
      <c r="B62" s="138" t="s">
        <v>263</v>
      </c>
      <c r="C62" s="116" t="s">
        <v>126</v>
      </c>
      <c r="D62" s="122" t="s">
        <v>319</v>
      </c>
      <c r="E62" s="150">
        <v>43723</v>
      </c>
      <c r="F62" s="112" t="s">
        <v>207</v>
      </c>
      <c r="G62" s="111" t="s">
        <v>376</v>
      </c>
      <c r="H62" s="111">
        <v>2019</v>
      </c>
      <c r="I62" s="156" t="s">
        <v>332</v>
      </c>
      <c r="J62" s="113"/>
      <c r="K62" s="113"/>
      <c r="L62" s="113" t="s">
        <v>58</v>
      </c>
      <c r="M62" s="113" t="s">
        <v>58</v>
      </c>
      <c r="N62" s="119" t="str">
        <f t="shared" ca="1" si="2"/>
        <v>neodređeno</v>
      </c>
      <c r="O62" s="113" t="str">
        <f t="shared" ref="O62:O69" ca="1" si="4">IF(F62="","",IF(F62="neodređeno","DA",IF(-(TODAY()-F62)&gt;0,"DA","NE")))</f>
        <v>DA</v>
      </c>
      <c r="P62" s="147"/>
    </row>
    <row r="63" spans="1:16" x14ac:dyDescent="0.25">
      <c r="A63" s="2" t="s">
        <v>389</v>
      </c>
      <c r="B63" s="161" t="s">
        <v>295</v>
      </c>
      <c r="C63" s="260" t="s">
        <v>384</v>
      </c>
      <c r="D63" s="122" t="s">
        <v>385</v>
      </c>
      <c r="E63" s="150">
        <v>43727</v>
      </c>
      <c r="F63" s="112">
        <v>44093</v>
      </c>
      <c r="G63" s="111" t="s">
        <v>386</v>
      </c>
      <c r="H63" s="111">
        <v>2019</v>
      </c>
      <c r="I63" s="156" t="s">
        <v>334</v>
      </c>
      <c r="J63" s="113" t="s">
        <v>293</v>
      </c>
      <c r="K63" s="113" t="s">
        <v>293</v>
      </c>
      <c r="L63" s="113" t="s">
        <v>256</v>
      </c>
      <c r="M63" s="113" t="s">
        <v>256</v>
      </c>
      <c r="N63" s="119" t="str">
        <f t="shared" ca="1" si="2"/>
        <v>istekao</v>
      </c>
      <c r="O63" s="113" t="str">
        <f t="shared" ca="1" si="4"/>
        <v>NE</v>
      </c>
      <c r="P63" s="147"/>
    </row>
    <row r="64" spans="1:16" x14ac:dyDescent="0.25">
      <c r="A64" s="2" t="s">
        <v>388</v>
      </c>
      <c r="B64" s="149" t="s">
        <v>263</v>
      </c>
      <c r="C64" s="149" t="s">
        <v>381</v>
      </c>
      <c r="D64" s="122" t="s">
        <v>382</v>
      </c>
      <c r="E64" s="150">
        <v>43754</v>
      </c>
      <c r="F64" s="112">
        <v>43815</v>
      </c>
      <c r="G64" s="111" t="s">
        <v>383</v>
      </c>
      <c r="H64" s="111">
        <v>2019</v>
      </c>
      <c r="I64" s="156" t="s">
        <v>351</v>
      </c>
      <c r="J64" s="113">
        <v>278835.53000000003</v>
      </c>
      <c r="K64" s="113">
        <v>348544.41</v>
      </c>
      <c r="L64" s="113" t="s">
        <v>58</v>
      </c>
      <c r="M64" s="113" t="s">
        <v>58</v>
      </c>
      <c r="N64" s="119" t="str">
        <f t="shared" ca="1" si="2"/>
        <v>istekao</v>
      </c>
      <c r="O64" s="113" t="str">
        <f t="shared" ca="1" si="4"/>
        <v>NE</v>
      </c>
      <c r="P64" s="147"/>
    </row>
    <row r="65" spans="1:16" x14ac:dyDescent="0.25">
      <c r="A65" s="2" t="s">
        <v>393</v>
      </c>
      <c r="B65" s="162" t="s">
        <v>295</v>
      </c>
      <c r="C65" s="162" t="s">
        <v>390</v>
      </c>
      <c r="D65" s="122" t="s">
        <v>391</v>
      </c>
      <c r="E65" s="150">
        <v>43762</v>
      </c>
      <c r="F65" s="112">
        <v>44128</v>
      </c>
      <c r="G65" s="111" t="s">
        <v>392</v>
      </c>
      <c r="H65" s="111">
        <v>2019</v>
      </c>
      <c r="I65" s="156" t="s">
        <v>335</v>
      </c>
      <c r="J65" s="113">
        <v>4625</v>
      </c>
      <c r="K65" s="113">
        <v>4625</v>
      </c>
      <c r="L65" s="113" t="s">
        <v>256</v>
      </c>
      <c r="M65" s="113" t="s">
        <v>256</v>
      </c>
      <c r="N65" s="119" t="str">
        <f t="shared" ca="1" si="2"/>
        <v>istekao</v>
      </c>
      <c r="O65" s="113" t="str">
        <f t="shared" ca="1" si="4"/>
        <v>NE</v>
      </c>
      <c r="P65" s="147"/>
    </row>
    <row r="66" spans="1:16" x14ac:dyDescent="0.25">
      <c r="A66" s="2" t="s">
        <v>402</v>
      </c>
      <c r="B66" s="163" t="s">
        <v>295</v>
      </c>
      <c r="C66" s="163" t="s">
        <v>398</v>
      </c>
      <c r="D66" s="122" t="s">
        <v>399</v>
      </c>
      <c r="E66" s="150">
        <v>43768</v>
      </c>
      <c r="F66" s="112">
        <v>43799</v>
      </c>
      <c r="G66" s="111" t="s">
        <v>400</v>
      </c>
      <c r="H66" s="111">
        <v>2019</v>
      </c>
      <c r="I66" s="156" t="s">
        <v>353</v>
      </c>
      <c r="J66" s="113">
        <v>3760</v>
      </c>
      <c r="K66" s="111">
        <v>4700</v>
      </c>
      <c r="L66" s="113" t="s">
        <v>256</v>
      </c>
      <c r="M66" s="113" t="s">
        <v>256</v>
      </c>
      <c r="N66" s="119" t="str">
        <f t="shared" ca="1" si="2"/>
        <v>istekao</v>
      </c>
      <c r="O66" s="113" t="str">
        <f t="shared" ca="1" si="4"/>
        <v>NE</v>
      </c>
      <c r="P66" s="147"/>
    </row>
    <row r="67" spans="1:16" x14ac:dyDescent="0.25">
      <c r="A67" s="2" t="s">
        <v>396</v>
      </c>
      <c r="B67" s="162" t="s">
        <v>263</v>
      </c>
      <c r="C67" s="162" t="s">
        <v>395</v>
      </c>
      <c r="D67" s="122" t="s">
        <v>394</v>
      </c>
      <c r="E67" s="150">
        <v>43782</v>
      </c>
      <c r="F67" s="112">
        <v>44148</v>
      </c>
      <c r="G67" s="111" t="s">
        <v>397</v>
      </c>
      <c r="H67" s="111">
        <v>2019</v>
      </c>
      <c r="I67" s="156" t="s">
        <v>344</v>
      </c>
      <c r="J67" s="113">
        <v>27000</v>
      </c>
      <c r="K67" s="111">
        <f>J67*1.25</f>
        <v>33750</v>
      </c>
      <c r="L67" s="113" t="s">
        <v>58</v>
      </c>
      <c r="M67" s="113" t="s">
        <v>58</v>
      </c>
      <c r="N67" s="119" t="str">
        <f t="shared" ca="1" si="2"/>
        <v>istekao</v>
      </c>
      <c r="O67" s="113" t="str">
        <f t="shared" ca="1" si="4"/>
        <v>NE</v>
      </c>
      <c r="P67" s="147"/>
    </row>
    <row r="68" spans="1:16" x14ac:dyDescent="0.25">
      <c r="A68" s="2" t="s">
        <v>409</v>
      </c>
      <c r="B68" s="166" t="s">
        <v>405</v>
      </c>
      <c r="C68" s="166" t="s">
        <v>4</v>
      </c>
      <c r="D68" s="122" t="s">
        <v>406</v>
      </c>
      <c r="E68" s="150">
        <v>43805</v>
      </c>
      <c r="F68" s="112">
        <v>44171</v>
      </c>
      <c r="G68" s="111" t="s">
        <v>407</v>
      </c>
      <c r="H68" s="111">
        <v>2019</v>
      </c>
      <c r="I68" s="156" t="s">
        <v>356</v>
      </c>
      <c r="J68" s="113">
        <v>16966.5</v>
      </c>
      <c r="K68" s="111">
        <f>J68*1.25</f>
        <v>21208.125</v>
      </c>
      <c r="L68" s="113" t="s">
        <v>58</v>
      </c>
      <c r="M68" s="113" t="s">
        <v>58</v>
      </c>
      <c r="N68" s="119" t="str">
        <f t="shared" ca="1" si="2"/>
        <v>istekao</v>
      </c>
      <c r="O68" s="113" t="str">
        <f t="shared" ca="1" si="4"/>
        <v>NE</v>
      </c>
      <c r="P68" s="147"/>
    </row>
    <row r="69" spans="1:16" x14ac:dyDescent="0.25">
      <c r="A69" s="2" t="s">
        <v>410</v>
      </c>
      <c r="B69" s="123" t="s">
        <v>263</v>
      </c>
      <c r="C69" s="116" t="s">
        <v>140</v>
      </c>
      <c r="D69" s="122" t="s">
        <v>141</v>
      </c>
      <c r="E69" s="150">
        <v>43831</v>
      </c>
      <c r="F69" s="112">
        <v>44196</v>
      </c>
      <c r="G69" s="111" t="s">
        <v>411</v>
      </c>
      <c r="H69" s="111">
        <v>2020</v>
      </c>
      <c r="I69" s="156" t="s">
        <v>330</v>
      </c>
      <c r="J69" s="113">
        <v>13200</v>
      </c>
      <c r="K69" s="111">
        <f>J69*1.25</f>
        <v>16500</v>
      </c>
      <c r="L69" s="113" t="s">
        <v>58</v>
      </c>
      <c r="M69" s="113" t="s">
        <v>58</v>
      </c>
      <c r="N69" s="119" t="str">
        <f t="shared" ca="1" si="2"/>
        <v>istekao</v>
      </c>
      <c r="O69" s="113" t="str">
        <f t="shared" ca="1" si="4"/>
        <v>NE</v>
      </c>
      <c r="P69" s="147"/>
    </row>
    <row r="70" spans="1:16" x14ac:dyDescent="0.25">
      <c r="A70" s="2" t="s">
        <v>308</v>
      </c>
      <c r="B70" s="2" t="s">
        <v>263</v>
      </c>
      <c r="C70" s="2" t="s">
        <v>282</v>
      </c>
      <c r="D70" s="122" t="s">
        <v>312</v>
      </c>
      <c r="E70" s="122" t="s">
        <v>125</v>
      </c>
      <c r="F70" s="111"/>
      <c r="G70" s="118"/>
      <c r="H70" s="111">
        <v>2018</v>
      </c>
      <c r="I70" s="158"/>
      <c r="J70" s="118"/>
      <c r="K70" s="118"/>
      <c r="L70" s="118"/>
      <c r="M70" s="118"/>
      <c r="N70" s="119" t="str">
        <f t="shared" ca="1" si="2"/>
        <v/>
      </c>
      <c r="O70" s="113" t="str">
        <f ca="1">IF(F70="","",IF(F70="neodređeno","DA",IF(-(TODAY()-F70)&gt;0,"DA","NE")))</f>
        <v/>
      </c>
      <c r="P70" s="148" t="s">
        <v>311</v>
      </c>
    </row>
    <row r="71" spans="1:16" x14ac:dyDescent="0.25">
      <c r="A71" s="2"/>
      <c r="B71" s="123"/>
      <c r="C71" s="179"/>
      <c r="D71" s="122"/>
      <c r="E71" s="150"/>
      <c r="F71" s="112"/>
      <c r="G71" s="111"/>
      <c r="H71" s="111"/>
      <c r="I71" s="156"/>
      <c r="J71" s="113"/>
      <c r="K71" s="111"/>
      <c r="L71" s="113"/>
      <c r="M71" s="113"/>
      <c r="N71" s="119"/>
      <c r="O71" s="113"/>
      <c r="P71" s="147"/>
    </row>
    <row r="72" spans="1:16" x14ac:dyDescent="0.25">
      <c r="A72" s="2"/>
      <c r="B72" s="123"/>
      <c r="C72" s="116"/>
      <c r="D72" s="122"/>
      <c r="E72" s="150"/>
      <c r="F72" s="112"/>
      <c r="G72" s="111"/>
      <c r="H72" s="111"/>
      <c r="I72" s="156"/>
      <c r="J72" s="113"/>
      <c r="K72" s="111"/>
      <c r="L72" s="113"/>
      <c r="M72" s="113"/>
      <c r="N72" s="119"/>
      <c r="O72" s="113"/>
      <c r="P72" s="147"/>
    </row>
    <row r="73" spans="1:16" x14ac:dyDescent="0.25">
      <c r="A73" s="2"/>
      <c r="B73" s="123"/>
      <c r="C73" s="116"/>
      <c r="D73" s="122"/>
      <c r="E73" s="150"/>
      <c r="F73" s="112"/>
      <c r="G73" s="111"/>
      <c r="H73" s="111"/>
      <c r="I73" s="156"/>
      <c r="J73" s="113"/>
      <c r="K73" s="111"/>
      <c r="L73" s="113"/>
      <c r="M73" s="113"/>
      <c r="N73" s="119"/>
      <c r="O73" s="113"/>
      <c r="P73" s="147"/>
    </row>
    <row r="74" spans="1:16" x14ac:dyDescent="0.25">
      <c r="A74" s="2"/>
      <c r="B74" s="123"/>
      <c r="C74" s="116"/>
      <c r="D74" s="122"/>
      <c r="E74" s="150"/>
      <c r="F74" s="112"/>
      <c r="G74" s="111"/>
      <c r="H74" s="111"/>
      <c r="I74" s="156"/>
      <c r="J74" s="113"/>
      <c r="K74" s="111"/>
      <c r="L74" s="113"/>
      <c r="M74" s="113"/>
      <c r="N74" s="119"/>
      <c r="O74" s="113"/>
      <c r="P74" s="147"/>
    </row>
    <row r="75" spans="1:16" x14ac:dyDescent="0.25">
      <c r="A75" s="2"/>
      <c r="B75" s="123"/>
      <c r="C75" s="116"/>
      <c r="D75" s="122"/>
      <c r="E75" s="150"/>
      <c r="F75" s="112"/>
      <c r="G75" s="111"/>
      <c r="H75" s="111"/>
      <c r="I75" s="156"/>
      <c r="J75" s="113"/>
      <c r="K75" s="111"/>
      <c r="L75" s="113"/>
      <c r="M75" s="113"/>
      <c r="N75" s="119"/>
      <c r="O75" s="113"/>
      <c r="P75" s="147"/>
    </row>
    <row r="76" spans="1:16" x14ac:dyDescent="0.25">
      <c r="A76" s="2"/>
      <c r="B76" s="123"/>
      <c r="C76" s="116"/>
      <c r="D76" s="122"/>
      <c r="E76" s="150"/>
      <c r="F76" s="112"/>
      <c r="G76" s="111"/>
      <c r="H76" s="111"/>
      <c r="I76" s="156"/>
      <c r="J76" s="113"/>
      <c r="K76" s="111"/>
      <c r="L76" s="113"/>
      <c r="M76" s="113"/>
      <c r="N76" s="119"/>
      <c r="O76" s="113"/>
      <c r="P76" s="147"/>
    </row>
    <row r="77" spans="1:16" x14ac:dyDescent="0.25">
      <c r="A77" s="2"/>
      <c r="B77" s="123"/>
      <c r="C77" s="116"/>
      <c r="D77" s="122"/>
      <c r="E77" s="150"/>
      <c r="F77" s="112"/>
      <c r="G77" s="111"/>
      <c r="H77" s="111"/>
      <c r="I77" s="156"/>
      <c r="J77" s="113"/>
      <c r="K77" s="111"/>
      <c r="L77" s="113"/>
      <c r="M77" s="113"/>
      <c r="N77" s="119"/>
      <c r="O77" s="113"/>
      <c r="P77" s="147"/>
    </row>
    <row r="78" spans="1:16" x14ac:dyDescent="0.25">
      <c r="A78" s="2"/>
      <c r="B78" s="123"/>
      <c r="C78" s="116"/>
      <c r="D78" s="122"/>
      <c r="E78" s="150"/>
      <c r="F78" s="112"/>
      <c r="G78" s="111"/>
      <c r="H78" s="111"/>
      <c r="I78" s="156"/>
      <c r="J78" s="113"/>
      <c r="K78" s="111"/>
      <c r="L78" s="113"/>
      <c r="M78" s="113"/>
      <c r="N78" s="119"/>
      <c r="O78" s="113"/>
      <c r="P78" s="147"/>
    </row>
    <row r="79" spans="1:16" x14ac:dyDescent="0.25">
      <c r="A79" s="2"/>
      <c r="B79" s="123"/>
      <c r="C79" s="116"/>
      <c r="D79" s="122"/>
      <c r="E79" s="150"/>
      <c r="F79" s="112"/>
      <c r="G79" s="111"/>
      <c r="H79" s="111"/>
      <c r="I79" s="156"/>
      <c r="J79" s="113"/>
      <c r="K79" s="111"/>
      <c r="L79" s="113"/>
      <c r="M79" s="113"/>
      <c r="N79" s="119"/>
      <c r="O79" s="113"/>
      <c r="P79" s="147"/>
    </row>
  </sheetData>
  <autoFilter ref="A5:P70">
    <sortState ref="A6:P70">
      <sortCondition ref="E5:E70"/>
    </sortState>
  </autoFilter>
  <conditionalFormatting sqref="O6:O64 O68:O69">
    <cfRule type="cellIs" dxfId="14" priority="3" operator="equal">
      <formula>"NE"</formula>
    </cfRule>
    <cfRule type="cellIs" dxfId="13" priority="4" operator="equal">
      <formula>"DA"</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L36"/>
  <sheetViews>
    <sheetView workbookViewId="0">
      <selection activeCell="D31" sqref="D31"/>
    </sheetView>
  </sheetViews>
  <sheetFormatPr defaultRowHeight="15" x14ac:dyDescent="0.25"/>
  <cols>
    <col min="1" max="1" width="5.42578125" style="1" customWidth="1"/>
    <col min="2" max="2" width="4" style="1" bestFit="1" customWidth="1"/>
    <col min="3" max="3" width="6.7109375" style="1" bestFit="1" customWidth="1"/>
    <col min="4" max="4" width="33.5703125" style="1" bestFit="1" customWidth="1"/>
    <col min="5" max="5" width="24.7109375" style="1" bestFit="1" customWidth="1"/>
    <col min="6" max="6" width="11" style="1" customWidth="1"/>
    <col min="7" max="7" width="12" style="1" bestFit="1" customWidth="1"/>
    <col min="8" max="8" width="12.28515625" style="1" bestFit="1" customWidth="1"/>
    <col min="9" max="9" width="16" style="1" bestFit="1" customWidth="1"/>
    <col min="10" max="10" width="16.140625" style="1" bestFit="1" customWidth="1"/>
    <col min="11" max="11" width="9.28515625" style="1" bestFit="1" customWidth="1"/>
    <col min="12" max="12" width="9.42578125" style="1" customWidth="1"/>
    <col min="13" max="16384" width="9.140625" style="1"/>
  </cols>
  <sheetData>
    <row r="2" spans="2:12" x14ac:dyDescent="0.25">
      <c r="B2" s="155" t="s">
        <v>329</v>
      </c>
      <c r="C2" s="108" t="s">
        <v>208</v>
      </c>
      <c r="D2" s="108" t="s">
        <v>0</v>
      </c>
      <c r="E2" s="121" t="s">
        <v>1</v>
      </c>
      <c r="F2" s="121" t="s">
        <v>248</v>
      </c>
      <c r="G2" s="109" t="s">
        <v>249</v>
      </c>
      <c r="H2" s="109" t="s">
        <v>261</v>
      </c>
      <c r="I2" s="109" t="s">
        <v>274</v>
      </c>
      <c r="J2" s="109" t="s">
        <v>275</v>
      </c>
      <c r="K2" s="109" t="s">
        <v>253</v>
      </c>
      <c r="L2" s="109" t="s">
        <v>254</v>
      </c>
    </row>
    <row r="3" spans="2:12" x14ac:dyDescent="0.25">
      <c r="B3" s="155"/>
      <c r="C3" s="108"/>
      <c r="D3" s="108"/>
      <c r="E3" s="121"/>
      <c r="F3" s="121"/>
      <c r="G3" s="109"/>
      <c r="H3" s="109"/>
      <c r="I3" s="109"/>
      <c r="J3" s="109"/>
      <c r="K3" s="109"/>
      <c r="L3" s="109"/>
    </row>
    <row r="4" spans="2:12" x14ac:dyDescent="0.25">
      <c r="B4" s="156" t="s">
        <v>418</v>
      </c>
      <c r="C4" s="2" t="s">
        <v>263</v>
      </c>
      <c r="D4" s="2" t="s">
        <v>140</v>
      </c>
      <c r="E4" s="122" t="s">
        <v>141</v>
      </c>
      <c r="F4" s="150">
        <v>43466</v>
      </c>
      <c r="G4" s="112">
        <v>43830</v>
      </c>
      <c r="H4" s="159" t="s">
        <v>377</v>
      </c>
      <c r="I4" s="113">
        <v>13200</v>
      </c>
      <c r="J4" s="113">
        <v>16500</v>
      </c>
      <c r="K4" s="113" t="s">
        <v>58</v>
      </c>
      <c r="L4" s="113" t="s">
        <v>58</v>
      </c>
    </row>
    <row r="5" spans="2:12" x14ac:dyDescent="0.25">
      <c r="B5" s="156" t="s">
        <v>330</v>
      </c>
      <c r="C5" s="110" t="s">
        <v>209</v>
      </c>
      <c r="D5" s="110" t="s">
        <v>201</v>
      </c>
      <c r="E5" s="122" t="s">
        <v>210</v>
      </c>
      <c r="F5" s="150">
        <v>43497</v>
      </c>
      <c r="G5" s="112">
        <v>44593</v>
      </c>
      <c r="H5" s="111" t="s">
        <v>360</v>
      </c>
      <c r="I5" s="113" t="s">
        <v>266</v>
      </c>
      <c r="J5" s="111" t="s">
        <v>266</v>
      </c>
      <c r="K5" s="113" t="s">
        <v>255</v>
      </c>
      <c r="L5" s="113" t="s">
        <v>58</v>
      </c>
    </row>
    <row r="6" spans="2:12" x14ac:dyDescent="0.25">
      <c r="B6" s="156" t="s">
        <v>349</v>
      </c>
      <c r="C6" s="123" t="s">
        <v>263</v>
      </c>
      <c r="D6" s="114" t="s">
        <v>205</v>
      </c>
      <c r="E6" s="122" t="s">
        <v>206</v>
      </c>
      <c r="F6" s="150">
        <v>43521</v>
      </c>
      <c r="G6" s="112" t="s">
        <v>207</v>
      </c>
      <c r="H6" s="111" t="s">
        <v>361</v>
      </c>
      <c r="I6" s="113" t="s">
        <v>267</v>
      </c>
      <c r="J6" s="111" t="s">
        <v>267</v>
      </c>
      <c r="K6" s="113" t="s">
        <v>58</v>
      </c>
      <c r="L6" s="113" t="s">
        <v>58</v>
      </c>
    </row>
    <row r="7" spans="2:12" x14ac:dyDescent="0.25">
      <c r="B7" s="156" t="s">
        <v>355</v>
      </c>
      <c r="C7" s="123" t="s">
        <v>263</v>
      </c>
      <c r="D7" s="110" t="s">
        <v>247</v>
      </c>
      <c r="E7" s="122" t="s">
        <v>250</v>
      </c>
      <c r="F7" s="150">
        <v>43469</v>
      </c>
      <c r="G7" s="112">
        <v>43643</v>
      </c>
      <c r="H7" s="111" t="s">
        <v>362</v>
      </c>
      <c r="I7" s="113" t="s">
        <v>279</v>
      </c>
      <c r="J7" s="111" t="s">
        <v>268</v>
      </c>
      <c r="K7" s="113" t="s">
        <v>58</v>
      </c>
      <c r="L7" s="113" t="s">
        <v>58</v>
      </c>
    </row>
    <row r="8" spans="2:12" x14ac:dyDescent="0.25">
      <c r="B8" s="156" t="s">
        <v>357</v>
      </c>
      <c r="C8" s="115" t="s">
        <v>209</v>
      </c>
      <c r="D8" s="115" t="s">
        <v>251</v>
      </c>
      <c r="E8" s="122" t="s">
        <v>252</v>
      </c>
      <c r="F8" s="150">
        <v>43497</v>
      </c>
      <c r="G8" s="112">
        <v>43555</v>
      </c>
      <c r="H8" s="111" t="s">
        <v>363</v>
      </c>
      <c r="I8" s="113" t="s">
        <v>273</v>
      </c>
      <c r="J8" s="111" t="s">
        <v>273</v>
      </c>
      <c r="K8" s="113" t="s">
        <v>255</v>
      </c>
      <c r="L8" s="113" t="s">
        <v>256</v>
      </c>
    </row>
    <row r="9" spans="2:12" x14ac:dyDescent="0.25">
      <c r="B9" s="156" t="s">
        <v>347</v>
      </c>
      <c r="C9" s="123" t="s">
        <v>263</v>
      </c>
      <c r="D9" s="167" t="s">
        <v>425</v>
      </c>
      <c r="E9" s="122" t="s">
        <v>265</v>
      </c>
      <c r="F9" s="150">
        <v>43497</v>
      </c>
      <c r="G9" s="112" t="s">
        <v>207</v>
      </c>
      <c r="H9" s="111" t="s">
        <v>364</v>
      </c>
      <c r="I9" s="113" t="s">
        <v>273</v>
      </c>
      <c r="J9" s="111" t="s">
        <v>273</v>
      </c>
      <c r="K9" s="113" t="s">
        <v>58</v>
      </c>
      <c r="L9" s="113" t="s">
        <v>58</v>
      </c>
    </row>
    <row r="10" spans="2:12" x14ac:dyDescent="0.25">
      <c r="B10" s="156" t="s">
        <v>348</v>
      </c>
      <c r="C10" s="123" t="s">
        <v>263</v>
      </c>
      <c r="D10" s="123" t="s">
        <v>284</v>
      </c>
      <c r="E10" s="122" t="s">
        <v>283</v>
      </c>
      <c r="F10" s="150">
        <v>43482</v>
      </c>
      <c r="G10" s="112">
        <v>44213</v>
      </c>
      <c r="H10" s="111" t="s">
        <v>365</v>
      </c>
      <c r="I10" s="113">
        <v>6595.2</v>
      </c>
      <c r="J10" s="113">
        <v>8244</v>
      </c>
      <c r="K10" s="113" t="s">
        <v>58</v>
      </c>
      <c r="L10" s="113" t="s">
        <v>58</v>
      </c>
    </row>
    <row r="11" spans="2:12" x14ac:dyDescent="0.25">
      <c r="B11" s="156" t="s">
        <v>345</v>
      </c>
      <c r="C11" s="129" t="s">
        <v>263</v>
      </c>
      <c r="D11" s="129" t="s">
        <v>285</v>
      </c>
      <c r="E11" s="122" t="s">
        <v>286</v>
      </c>
      <c r="F11" s="150">
        <v>43475</v>
      </c>
      <c r="G11" s="112" t="s">
        <v>207</v>
      </c>
      <c r="H11" s="111" t="s">
        <v>366</v>
      </c>
      <c r="I11" s="113" t="s">
        <v>293</v>
      </c>
      <c r="J11" s="113" t="s">
        <v>293</v>
      </c>
      <c r="K11" s="113" t="s">
        <v>58</v>
      </c>
      <c r="L11" s="113" t="s">
        <v>58</v>
      </c>
    </row>
    <row r="12" spans="2:12" x14ac:dyDescent="0.25">
      <c r="B12" s="156" t="s">
        <v>333</v>
      </c>
      <c r="C12" s="130" t="s">
        <v>263</v>
      </c>
      <c r="D12" s="130" t="s">
        <v>288</v>
      </c>
      <c r="E12" s="122" t="s">
        <v>289</v>
      </c>
      <c r="F12" s="150">
        <v>42887</v>
      </c>
      <c r="G12" s="112" t="s">
        <v>207</v>
      </c>
      <c r="H12" s="111" t="s">
        <v>457</v>
      </c>
      <c r="I12" s="113" t="s">
        <v>290</v>
      </c>
      <c r="J12" s="113" t="s">
        <v>273</v>
      </c>
      <c r="K12" s="113" t="s">
        <v>58</v>
      </c>
      <c r="L12" s="113" t="s">
        <v>58</v>
      </c>
    </row>
    <row r="13" spans="2:12" x14ac:dyDescent="0.25">
      <c r="B13" s="156" t="s">
        <v>346</v>
      </c>
      <c r="C13" s="131" t="s">
        <v>295</v>
      </c>
      <c r="D13" s="131" t="s">
        <v>291</v>
      </c>
      <c r="E13" s="122" t="s">
        <v>292</v>
      </c>
      <c r="F13" s="150">
        <v>43584</v>
      </c>
      <c r="G13" s="112">
        <v>43950</v>
      </c>
      <c r="H13" s="111" t="s">
        <v>368</v>
      </c>
      <c r="I13" s="113" t="s">
        <v>293</v>
      </c>
      <c r="J13" s="113" t="s">
        <v>293</v>
      </c>
      <c r="K13" s="113" t="s">
        <v>256</v>
      </c>
      <c r="L13" s="113" t="s">
        <v>256</v>
      </c>
    </row>
    <row r="14" spans="2:12" x14ac:dyDescent="0.25">
      <c r="B14" s="156" t="s">
        <v>337</v>
      </c>
      <c r="C14" s="132" t="s">
        <v>295</v>
      </c>
      <c r="D14" s="132" t="s">
        <v>296</v>
      </c>
      <c r="E14" s="122" t="s">
        <v>252</v>
      </c>
      <c r="F14" s="150">
        <v>43570</v>
      </c>
      <c r="G14" s="112">
        <v>43921</v>
      </c>
      <c r="H14" s="111" t="s">
        <v>369</v>
      </c>
      <c r="I14" s="113" t="s">
        <v>293</v>
      </c>
      <c r="J14" s="113" t="s">
        <v>293</v>
      </c>
      <c r="K14" s="113" t="s">
        <v>255</v>
      </c>
      <c r="L14" s="113" t="s">
        <v>256</v>
      </c>
    </row>
    <row r="15" spans="2:12" x14ac:dyDescent="0.25">
      <c r="B15" s="156" t="s">
        <v>338</v>
      </c>
      <c r="C15" s="132" t="s">
        <v>295</v>
      </c>
      <c r="D15" s="132" t="s">
        <v>297</v>
      </c>
      <c r="E15" s="122" t="s">
        <v>252</v>
      </c>
      <c r="F15" s="150">
        <v>43556</v>
      </c>
      <c r="G15" s="112">
        <v>43921</v>
      </c>
      <c r="H15" s="111" t="s">
        <v>370</v>
      </c>
      <c r="I15" s="113" t="s">
        <v>293</v>
      </c>
      <c r="J15" s="113" t="s">
        <v>293</v>
      </c>
      <c r="K15" s="113" t="s">
        <v>255</v>
      </c>
      <c r="L15" s="113" t="s">
        <v>256</v>
      </c>
    </row>
    <row r="16" spans="2:12" x14ac:dyDescent="0.25">
      <c r="B16" s="156" t="s">
        <v>339</v>
      </c>
      <c r="C16" s="133" t="s">
        <v>263</v>
      </c>
      <c r="D16" s="133" t="s">
        <v>302</v>
      </c>
      <c r="E16" s="122" t="s">
        <v>424</v>
      </c>
      <c r="F16" s="150">
        <v>43648</v>
      </c>
      <c r="G16" s="112" t="s">
        <v>207</v>
      </c>
      <c r="H16" s="111" t="s">
        <v>371</v>
      </c>
      <c r="I16" s="113" t="s">
        <v>293</v>
      </c>
      <c r="J16" s="113" t="s">
        <v>293</v>
      </c>
      <c r="K16" s="113" t="s">
        <v>256</v>
      </c>
      <c r="L16" s="113" t="s">
        <v>256</v>
      </c>
    </row>
    <row r="17" spans="2:12" x14ac:dyDescent="0.25">
      <c r="B17" s="156" t="s">
        <v>340</v>
      </c>
      <c r="C17" s="133" t="s">
        <v>263</v>
      </c>
      <c r="D17" s="134" t="s">
        <v>305</v>
      </c>
      <c r="E17" s="122" t="s">
        <v>19</v>
      </c>
      <c r="F17" s="150">
        <v>43661</v>
      </c>
      <c r="G17" s="112">
        <v>44027</v>
      </c>
      <c r="H17" s="111" t="s">
        <v>372</v>
      </c>
      <c r="I17" s="113">
        <v>25310</v>
      </c>
      <c r="J17" s="113">
        <v>31637.5</v>
      </c>
      <c r="K17" s="113" t="s">
        <v>58</v>
      </c>
      <c r="L17" s="113" t="s">
        <v>58</v>
      </c>
    </row>
    <row r="18" spans="2:12" x14ac:dyDescent="0.25">
      <c r="B18" s="156" t="s">
        <v>341</v>
      </c>
      <c r="C18" s="133" t="s">
        <v>263</v>
      </c>
      <c r="D18" s="134" t="s">
        <v>103</v>
      </c>
      <c r="E18" s="122" t="s">
        <v>42</v>
      </c>
      <c r="F18" s="150">
        <v>43661</v>
      </c>
      <c r="G18" s="112">
        <v>44027</v>
      </c>
      <c r="H18" s="111" t="s">
        <v>373</v>
      </c>
      <c r="I18" s="113">
        <v>37924</v>
      </c>
      <c r="J18" s="113">
        <v>47405</v>
      </c>
      <c r="K18" s="113" t="s">
        <v>58</v>
      </c>
      <c r="L18" s="113" t="s">
        <v>58</v>
      </c>
    </row>
    <row r="19" spans="2:12" x14ac:dyDescent="0.25">
      <c r="B19" s="156" t="s">
        <v>342</v>
      </c>
      <c r="C19" s="137" t="s">
        <v>263</v>
      </c>
      <c r="D19" s="137" t="s">
        <v>316</v>
      </c>
      <c r="E19" s="122" t="s">
        <v>317</v>
      </c>
      <c r="F19" s="150">
        <v>43723</v>
      </c>
      <c r="G19" s="112">
        <v>44454</v>
      </c>
      <c r="H19" s="111" t="s">
        <v>374</v>
      </c>
      <c r="I19" s="113">
        <v>3625</v>
      </c>
      <c r="J19" s="113">
        <v>4096.25</v>
      </c>
      <c r="K19" s="113" t="s">
        <v>58</v>
      </c>
      <c r="L19" s="113" t="s">
        <v>58</v>
      </c>
    </row>
    <row r="20" spans="2:12" x14ac:dyDescent="0.25">
      <c r="B20" s="156" t="s">
        <v>331</v>
      </c>
      <c r="C20" s="138" t="s">
        <v>263</v>
      </c>
      <c r="D20" s="167" t="s">
        <v>421</v>
      </c>
      <c r="E20" s="122" t="s">
        <v>321</v>
      </c>
      <c r="F20" s="150">
        <v>43718</v>
      </c>
      <c r="G20" s="112">
        <v>43830</v>
      </c>
      <c r="H20" s="111" t="s">
        <v>375</v>
      </c>
      <c r="I20" s="113">
        <v>36000</v>
      </c>
      <c r="J20" s="113" t="s">
        <v>293</v>
      </c>
      <c r="K20" s="113" t="s">
        <v>58</v>
      </c>
      <c r="L20" s="113" t="s">
        <v>58</v>
      </c>
    </row>
    <row r="21" spans="2:12" x14ac:dyDescent="0.25">
      <c r="B21" s="156" t="s">
        <v>332</v>
      </c>
      <c r="C21" s="138" t="s">
        <v>263</v>
      </c>
      <c r="D21" s="116" t="s">
        <v>126</v>
      </c>
      <c r="E21" s="122" t="s">
        <v>319</v>
      </c>
      <c r="F21" s="150">
        <v>43723</v>
      </c>
      <c r="G21" s="112" t="s">
        <v>207</v>
      </c>
      <c r="H21" s="111" t="s">
        <v>376</v>
      </c>
      <c r="I21" s="113" t="s">
        <v>273</v>
      </c>
      <c r="J21" s="113" t="s">
        <v>293</v>
      </c>
      <c r="K21" s="113" t="s">
        <v>58</v>
      </c>
      <c r="L21" s="113" t="s">
        <v>58</v>
      </c>
    </row>
    <row r="22" spans="2:12" x14ac:dyDescent="0.25">
      <c r="B22" s="156" t="s">
        <v>343</v>
      </c>
      <c r="C22" s="149" t="s">
        <v>295</v>
      </c>
      <c r="D22" s="149" t="s">
        <v>326</v>
      </c>
      <c r="E22" s="122" t="s">
        <v>327</v>
      </c>
      <c r="F22" s="150">
        <v>43679</v>
      </c>
      <c r="G22" s="112">
        <v>44045</v>
      </c>
      <c r="H22" s="111" t="s">
        <v>378</v>
      </c>
      <c r="I22" s="113" t="s">
        <v>293</v>
      </c>
      <c r="J22" s="113" t="s">
        <v>293</v>
      </c>
      <c r="K22" s="113" t="s">
        <v>256</v>
      </c>
      <c r="L22" s="113" t="s">
        <v>256</v>
      </c>
    </row>
    <row r="23" spans="2:12" x14ac:dyDescent="0.25">
      <c r="B23" s="156" t="s">
        <v>352</v>
      </c>
      <c r="C23" s="149" t="s">
        <v>295</v>
      </c>
      <c r="D23" s="149" t="s">
        <v>130</v>
      </c>
      <c r="E23" s="122" t="s">
        <v>379</v>
      </c>
      <c r="F23" s="150">
        <v>43708</v>
      </c>
      <c r="G23" s="112">
        <v>44074</v>
      </c>
      <c r="H23" s="111" t="s">
        <v>380</v>
      </c>
      <c r="I23" s="113" t="s">
        <v>290</v>
      </c>
      <c r="J23" s="113" t="s">
        <v>273</v>
      </c>
      <c r="K23" s="113" t="s">
        <v>256</v>
      </c>
      <c r="L23" s="113" t="s">
        <v>256</v>
      </c>
    </row>
    <row r="24" spans="2:12" x14ac:dyDescent="0.25">
      <c r="B24" s="156" t="s">
        <v>351</v>
      </c>
      <c r="C24" s="149" t="s">
        <v>263</v>
      </c>
      <c r="D24" s="149" t="s">
        <v>381</v>
      </c>
      <c r="E24" s="122" t="s">
        <v>382</v>
      </c>
      <c r="F24" s="150">
        <v>43754</v>
      </c>
      <c r="G24" s="112">
        <v>43815</v>
      </c>
      <c r="H24" s="111" t="s">
        <v>383</v>
      </c>
      <c r="I24" s="113">
        <v>278835.53000000003</v>
      </c>
      <c r="J24" s="113">
        <v>348544.41</v>
      </c>
      <c r="K24" s="113" t="s">
        <v>58</v>
      </c>
      <c r="L24" s="113" t="s">
        <v>58</v>
      </c>
    </row>
    <row r="25" spans="2:12" x14ac:dyDescent="0.25">
      <c r="B25" s="156" t="s">
        <v>334</v>
      </c>
      <c r="C25" s="161" t="s">
        <v>295</v>
      </c>
      <c r="D25" s="161" t="s">
        <v>384</v>
      </c>
      <c r="E25" s="122" t="s">
        <v>385</v>
      </c>
      <c r="F25" s="150">
        <v>43727</v>
      </c>
      <c r="G25" s="112">
        <v>44093</v>
      </c>
      <c r="H25" s="111" t="s">
        <v>386</v>
      </c>
      <c r="I25" s="113" t="s">
        <v>293</v>
      </c>
      <c r="J25" s="113" t="s">
        <v>293</v>
      </c>
      <c r="K25" s="113" t="s">
        <v>256</v>
      </c>
      <c r="L25" s="113" t="s">
        <v>256</v>
      </c>
    </row>
    <row r="26" spans="2:12" x14ac:dyDescent="0.25">
      <c r="B26" s="156" t="s">
        <v>335</v>
      </c>
      <c r="C26" s="162" t="s">
        <v>295</v>
      </c>
      <c r="D26" s="162" t="s">
        <v>390</v>
      </c>
      <c r="E26" s="122" t="s">
        <v>391</v>
      </c>
      <c r="F26" s="150">
        <v>43762</v>
      </c>
      <c r="G26" s="112">
        <v>44128</v>
      </c>
      <c r="H26" s="111" t="s">
        <v>392</v>
      </c>
      <c r="I26" s="113">
        <v>4625</v>
      </c>
      <c r="J26" s="113">
        <v>4625</v>
      </c>
      <c r="K26" s="113" t="s">
        <v>256</v>
      </c>
      <c r="L26" s="113" t="s">
        <v>256</v>
      </c>
    </row>
    <row r="27" spans="2:12" x14ac:dyDescent="0.25">
      <c r="B27" s="156" t="s">
        <v>344</v>
      </c>
      <c r="C27" s="162" t="s">
        <v>263</v>
      </c>
      <c r="D27" s="162" t="s">
        <v>395</v>
      </c>
      <c r="E27" s="122" t="s">
        <v>394</v>
      </c>
      <c r="F27" s="150">
        <v>43782</v>
      </c>
      <c r="G27" s="112">
        <v>44148</v>
      </c>
      <c r="H27" s="111" t="s">
        <v>397</v>
      </c>
      <c r="I27" s="113">
        <v>27000</v>
      </c>
      <c r="J27" s="113">
        <v>33750</v>
      </c>
      <c r="K27" s="113" t="s">
        <v>58</v>
      </c>
      <c r="L27" s="113" t="s">
        <v>58</v>
      </c>
    </row>
    <row r="28" spans="2:12" x14ac:dyDescent="0.25">
      <c r="B28" s="156" t="s">
        <v>353</v>
      </c>
      <c r="C28" s="163" t="s">
        <v>295</v>
      </c>
      <c r="D28" s="163" t="s">
        <v>398</v>
      </c>
      <c r="E28" s="122" t="s">
        <v>399</v>
      </c>
      <c r="F28" s="150">
        <v>43768</v>
      </c>
      <c r="G28" s="112">
        <v>43799</v>
      </c>
      <c r="H28" s="111" t="s">
        <v>400</v>
      </c>
      <c r="I28" s="113">
        <v>3760</v>
      </c>
      <c r="J28" s="113">
        <v>4700</v>
      </c>
      <c r="K28" s="113" t="s">
        <v>256</v>
      </c>
      <c r="L28" s="113" t="s">
        <v>256</v>
      </c>
    </row>
    <row r="29" spans="2:12" x14ac:dyDescent="0.25">
      <c r="B29" s="156" t="s">
        <v>354</v>
      </c>
      <c r="C29" s="123" t="s">
        <v>263</v>
      </c>
      <c r="D29" s="166" t="s">
        <v>408</v>
      </c>
      <c r="E29" s="122" t="s">
        <v>382</v>
      </c>
      <c r="F29" s="150">
        <v>43718</v>
      </c>
      <c r="G29" s="112">
        <v>43779</v>
      </c>
      <c r="H29" s="111" t="s">
        <v>401</v>
      </c>
      <c r="I29" s="113">
        <v>189468</v>
      </c>
      <c r="J29" s="113">
        <v>236835</v>
      </c>
      <c r="K29" s="113" t="s">
        <v>58</v>
      </c>
      <c r="L29" s="113" t="s">
        <v>58</v>
      </c>
    </row>
    <row r="30" spans="2:12" x14ac:dyDescent="0.25">
      <c r="B30" s="156" t="s">
        <v>356</v>
      </c>
      <c r="C30" s="166" t="s">
        <v>405</v>
      </c>
      <c r="D30" s="166" t="s">
        <v>4</v>
      </c>
      <c r="E30" s="122" t="s">
        <v>406</v>
      </c>
      <c r="F30" s="150">
        <v>43805</v>
      </c>
      <c r="G30" s="112">
        <v>44171</v>
      </c>
      <c r="H30" s="111" t="s">
        <v>407</v>
      </c>
      <c r="I30" s="113">
        <v>16966.5</v>
      </c>
      <c r="J30" s="113">
        <v>21208.125</v>
      </c>
      <c r="K30" s="113" t="s">
        <v>58</v>
      </c>
      <c r="L30" s="113" t="s">
        <v>58</v>
      </c>
    </row>
    <row r="31" spans="2:12" x14ac:dyDescent="0.25">
      <c r="B31" s="156" t="s">
        <v>419</v>
      </c>
      <c r="C31" s="123" t="s">
        <v>263</v>
      </c>
      <c r="D31" s="117" t="s">
        <v>47</v>
      </c>
      <c r="E31" s="122" t="s">
        <v>49</v>
      </c>
      <c r="F31" s="150">
        <v>43466</v>
      </c>
      <c r="G31" s="112">
        <v>43830</v>
      </c>
      <c r="H31" s="111" t="s">
        <v>358</v>
      </c>
      <c r="I31" s="113">
        <v>32669</v>
      </c>
      <c r="J31" s="113">
        <v>40836.25</v>
      </c>
      <c r="K31" s="113" t="s">
        <v>58</v>
      </c>
      <c r="L31" s="113" t="s">
        <v>58</v>
      </c>
    </row>
    <row r="32" spans="2:12" x14ac:dyDescent="0.25">
      <c r="B32" s="156" t="s">
        <v>420</v>
      </c>
      <c r="C32" s="123" t="s">
        <v>263</v>
      </c>
      <c r="D32" s="117" t="s">
        <v>48</v>
      </c>
      <c r="E32" s="122" t="s">
        <v>49</v>
      </c>
      <c r="F32" s="150">
        <v>43466</v>
      </c>
      <c r="G32" s="112">
        <v>43830</v>
      </c>
      <c r="H32" s="111" t="s">
        <v>359</v>
      </c>
      <c r="I32" s="113">
        <v>43172</v>
      </c>
      <c r="J32" s="113">
        <v>53965</v>
      </c>
      <c r="K32" s="113" t="s">
        <v>58</v>
      </c>
      <c r="L32" s="113" t="s">
        <v>58</v>
      </c>
    </row>
    <row r="34" spans="3:3" x14ac:dyDescent="0.25">
      <c r="C34" s="1" t="s">
        <v>259</v>
      </c>
    </row>
    <row r="35" spans="3:3" x14ac:dyDescent="0.25">
      <c r="C35" s="1" t="s">
        <v>422</v>
      </c>
    </row>
    <row r="36" spans="3:3" x14ac:dyDescent="0.25">
      <c r="C36" s="1" t="s">
        <v>423</v>
      </c>
    </row>
  </sheetData>
  <autoFilter ref="C3:L32"/>
  <pageMargins left="0.7" right="0.7" top="0.75" bottom="0.75" header="0.3" footer="0.3"/>
  <pageSetup paperSize="9" orientation="portrait" verticalDpi="0" r:id="rId1"/>
  <ignoredErrors>
    <ignoredError sqref="B4:B3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64"/>
  <sheetViews>
    <sheetView workbookViewId="0">
      <pane ySplit="6" topLeftCell="A37" activePane="bottomLeft" state="frozen"/>
      <selection activeCell="D60" sqref="D60"/>
      <selection pane="bottomLeft" activeCell="C45" sqref="C45"/>
    </sheetView>
  </sheetViews>
  <sheetFormatPr defaultRowHeight="15" x14ac:dyDescent="0.25"/>
  <cols>
    <col min="1" max="1" width="3.7109375" style="1" customWidth="1"/>
    <col min="2" max="2" width="7.140625" style="1" customWidth="1"/>
    <col min="3" max="3" width="42.85546875" style="1" customWidth="1"/>
    <col min="4" max="4" width="20.28515625" style="120" customWidth="1"/>
    <col min="5" max="5" width="12.140625" style="120" customWidth="1"/>
    <col min="6" max="6" width="12.140625" style="70" customWidth="1"/>
    <col min="7" max="7" width="12.28515625" style="70" bestFit="1" customWidth="1"/>
    <col min="8" max="8" width="10.5703125" style="70" customWidth="1"/>
    <col min="9" max="9" width="10" style="154" customWidth="1"/>
    <col min="10" max="10" width="15.42578125" style="70" bestFit="1" customWidth="1"/>
    <col min="11" max="11" width="17" style="70" customWidth="1"/>
    <col min="12" max="13" width="13.42578125" style="70" customWidth="1"/>
    <col min="14" max="14" width="18" style="124" bestFit="1" customWidth="1"/>
    <col min="15" max="15" width="13.42578125" style="70" customWidth="1"/>
    <col min="16" max="16" width="18" style="124" customWidth="1"/>
    <col min="17" max="17" width="18.140625" style="120" customWidth="1"/>
    <col min="18" max="16384" width="9.140625" style="1"/>
  </cols>
  <sheetData>
    <row r="1" spans="1:17" ht="54.75" customHeight="1" x14ac:dyDescent="0.25">
      <c r="A1" s="194"/>
      <c r="B1" s="195" t="s">
        <v>629</v>
      </c>
      <c r="C1" s="194"/>
      <c r="D1" s="195"/>
      <c r="E1" s="195"/>
      <c r="F1" s="196"/>
      <c r="G1" s="196"/>
      <c r="H1" s="196"/>
      <c r="I1" s="196"/>
      <c r="K1" s="370" t="s">
        <v>630</v>
      </c>
      <c r="L1" s="370"/>
      <c r="M1" s="370"/>
    </row>
    <row r="2" spans="1:17" ht="18.75" x14ac:dyDescent="0.3">
      <c r="A2" s="194"/>
      <c r="B2" s="197" t="s">
        <v>631</v>
      </c>
      <c r="C2" s="194"/>
      <c r="D2" s="195"/>
      <c r="E2" s="195"/>
      <c r="F2" s="196"/>
      <c r="G2" s="196"/>
      <c r="H2" s="196"/>
      <c r="I2" s="196"/>
      <c r="J2" s="198"/>
    </row>
    <row r="3" spans="1:17" ht="21" x14ac:dyDescent="0.35">
      <c r="A3" s="194"/>
      <c r="B3" s="199" t="s">
        <v>632</v>
      </c>
      <c r="C3" s="194"/>
      <c r="D3" s="195"/>
      <c r="E3" s="195"/>
      <c r="F3" s="200"/>
      <c r="G3" s="196"/>
      <c r="H3" s="196"/>
      <c r="I3" s="196"/>
      <c r="J3" s="198"/>
      <c r="K3" s="154"/>
      <c r="L3" s="154"/>
    </row>
    <row r="4" spans="1:17" x14ac:dyDescent="0.25">
      <c r="J4" s="198"/>
    </row>
    <row r="5" spans="1:17" x14ac:dyDescent="0.25">
      <c r="A5" s="108" t="s">
        <v>3</v>
      </c>
      <c r="B5" s="108" t="s">
        <v>208</v>
      </c>
      <c r="C5" s="108" t="s">
        <v>0</v>
      </c>
      <c r="D5" s="121" t="s">
        <v>1</v>
      </c>
      <c r="E5" s="121" t="s">
        <v>248</v>
      </c>
      <c r="F5" s="109" t="s">
        <v>249</v>
      </c>
      <c r="G5" s="109" t="s">
        <v>261</v>
      </c>
      <c r="H5" s="109" t="s">
        <v>328</v>
      </c>
      <c r="I5" s="155" t="s">
        <v>329</v>
      </c>
      <c r="J5" s="109" t="s">
        <v>274</v>
      </c>
      <c r="K5" s="109" t="s">
        <v>275</v>
      </c>
      <c r="L5" s="109" t="s">
        <v>253</v>
      </c>
      <c r="M5" s="109" t="s">
        <v>254</v>
      </c>
      <c r="N5" s="125" t="s">
        <v>257</v>
      </c>
      <c r="O5" s="109" t="s">
        <v>262</v>
      </c>
      <c r="P5" s="125" t="s">
        <v>628</v>
      </c>
      <c r="Q5" s="121" t="s">
        <v>280</v>
      </c>
    </row>
    <row r="6" spans="1:17" x14ac:dyDescent="0.25">
      <c r="A6" s="108"/>
      <c r="B6" s="108"/>
      <c r="C6" s="108"/>
      <c r="D6" s="121"/>
      <c r="E6" s="121"/>
      <c r="F6" s="109"/>
      <c r="G6" s="109"/>
      <c r="H6" s="109"/>
      <c r="I6" s="155"/>
      <c r="J6" s="109"/>
      <c r="K6" s="109"/>
      <c r="L6" s="109"/>
      <c r="M6" s="109"/>
      <c r="N6" s="125"/>
      <c r="O6" s="109"/>
      <c r="P6" s="125"/>
      <c r="Q6" s="121"/>
    </row>
    <row r="7" spans="1:17" x14ac:dyDescent="0.25">
      <c r="A7" s="2" t="s">
        <v>10</v>
      </c>
      <c r="B7" s="201" t="s">
        <v>263</v>
      </c>
      <c r="C7" s="201" t="s">
        <v>140</v>
      </c>
      <c r="D7" s="122" t="s">
        <v>429</v>
      </c>
      <c r="E7" s="150">
        <v>43831</v>
      </c>
      <c r="F7" s="112">
        <v>44196</v>
      </c>
      <c r="G7" s="111" t="s">
        <v>411</v>
      </c>
      <c r="H7" s="111">
        <v>2020</v>
      </c>
      <c r="I7" s="156" t="s">
        <v>330</v>
      </c>
      <c r="J7" s="113">
        <v>13200</v>
      </c>
      <c r="K7" s="113">
        <f>J7*1.25</f>
        <v>16500</v>
      </c>
      <c r="L7" s="113" t="s">
        <v>58</v>
      </c>
      <c r="M7" s="113" t="s">
        <v>58</v>
      </c>
      <c r="N7" s="119" t="str">
        <f t="shared" ref="N7:N38" ca="1" si="0">IF(F7="","",IF(F7="neodređeno","neodređeno",IF((-(TODAY()-F7))&gt;0,-(TODAY()-F7),"istekao")))</f>
        <v>istekao</v>
      </c>
      <c r="O7" s="113" t="str">
        <f t="shared" ref="O7:O38" ca="1" si="1">IF(F7="","",IF(F7="neodređeno","DA",IF(-(TODAY()-F7)&gt;0,"DA","NE")))</f>
        <v>NE</v>
      </c>
      <c r="P7" s="119" t="s">
        <v>627</v>
      </c>
      <c r="Q7" s="147"/>
    </row>
    <row r="8" spans="1:17" x14ac:dyDescent="0.25">
      <c r="A8" s="2" t="s">
        <v>11</v>
      </c>
      <c r="B8" s="2" t="s">
        <v>263</v>
      </c>
      <c r="C8" s="2" t="s">
        <v>47</v>
      </c>
      <c r="D8" s="122" t="s">
        <v>49</v>
      </c>
      <c r="E8" s="150">
        <v>43862</v>
      </c>
      <c r="F8" s="112">
        <v>44378</v>
      </c>
      <c r="G8" s="111" t="s">
        <v>412</v>
      </c>
      <c r="H8" s="111">
        <v>2020</v>
      </c>
      <c r="I8" s="156" t="s">
        <v>349</v>
      </c>
      <c r="J8" s="113">
        <v>33447.1</v>
      </c>
      <c r="K8" s="113">
        <f>J8*1.13</f>
        <v>37795.222999999998</v>
      </c>
      <c r="L8" s="111" t="s">
        <v>58</v>
      </c>
      <c r="M8" s="111" t="s">
        <v>58</v>
      </c>
      <c r="N8" s="119" t="str">
        <f t="shared" ca="1" si="0"/>
        <v>istekao</v>
      </c>
      <c r="O8" s="113" t="str">
        <f t="shared" ca="1" si="1"/>
        <v>NE</v>
      </c>
      <c r="P8" s="119" t="s">
        <v>627</v>
      </c>
      <c r="Q8" s="122"/>
    </row>
    <row r="9" spans="1:17" x14ac:dyDescent="0.25">
      <c r="A9" s="2" t="s">
        <v>12</v>
      </c>
      <c r="B9" s="201" t="s">
        <v>263</v>
      </c>
      <c r="C9" s="201" t="s">
        <v>48</v>
      </c>
      <c r="D9" s="122" t="s">
        <v>49</v>
      </c>
      <c r="E9" s="150">
        <v>43862</v>
      </c>
      <c r="F9" s="112">
        <v>44378</v>
      </c>
      <c r="G9" s="111" t="s">
        <v>413</v>
      </c>
      <c r="H9" s="111">
        <v>2020</v>
      </c>
      <c r="I9" s="156" t="s">
        <v>355</v>
      </c>
      <c r="J9" s="113">
        <v>27963.5</v>
      </c>
      <c r="K9" s="113">
        <f>J9*1.13</f>
        <v>31598.754999999997</v>
      </c>
      <c r="L9" s="113" t="s">
        <v>58</v>
      </c>
      <c r="M9" s="113" t="s">
        <v>58</v>
      </c>
      <c r="N9" s="119" t="str">
        <f t="shared" ca="1" si="0"/>
        <v>istekao</v>
      </c>
      <c r="O9" s="113" t="str">
        <f t="shared" ca="1" si="1"/>
        <v>NE</v>
      </c>
      <c r="P9" s="119" t="s">
        <v>627</v>
      </c>
      <c r="Q9" s="147"/>
    </row>
    <row r="10" spans="1:17" x14ac:dyDescent="0.25">
      <c r="A10" s="2" t="s">
        <v>13</v>
      </c>
      <c r="B10" s="201" t="s">
        <v>263</v>
      </c>
      <c r="C10" s="201" t="s">
        <v>14</v>
      </c>
      <c r="D10" s="122" t="s">
        <v>428</v>
      </c>
      <c r="E10" s="150">
        <v>43862</v>
      </c>
      <c r="F10" s="112">
        <v>44378</v>
      </c>
      <c r="G10" s="111" t="s">
        <v>414</v>
      </c>
      <c r="H10" s="111">
        <v>2020</v>
      </c>
      <c r="I10" s="156" t="s">
        <v>357</v>
      </c>
      <c r="J10" s="113">
        <v>117942</v>
      </c>
      <c r="K10" s="113">
        <f>J10*1.13</f>
        <v>133274.46</v>
      </c>
      <c r="L10" s="113" t="s">
        <v>58</v>
      </c>
      <c r="M10" s="113" t="s">
        <v>58</v>
      </c>
      <c r="N10" s="119" t="str">
        <f t="shared" ca="1" si="0"/>
        <v>istekao</v>
      </c>
      <c r="O10" s="113" t="str">
        <f t="shared" ca="1" si="1"/>
        <v>NE</v>
      </c>
      <c r="P10" s="119" t="s">
        <v>627</v>
      </c>
      <c r="Q10" s="147"/>
    </row>
    <row r="11" spans="1:17" x14ac:dyDescent="0.25">
      <c r="A11" s="2" t="s">
        <v>182</v>
      </c>
      <c r="B11" s="201" t="s">
        <v>263</v>
      </c>
      <c r="C11" s="201" t="s">
        <v>415</v>
      </c>
      <c r="D11" s="122" t="s">
        <v>25</v>
      </c>
      <c r="E11" s="150">
        <v>43862</v>
      </c>
      <c r="F11" s="112">
        <v>44378</v>
      </c>
      <c r="G11" s="111" t="s">
        <v>416</v>
      </c>
      <c r="H11" s="111">
        <v>2020</v>
      </c>
      <c r="I11" s="156" t="s">
        <v>347</v>
      </c>
      <c r="J11" s="113">
        <v>36845.5</v>
      </c>
      <c r="K11" s="113">
        <f>J11*1.13</f>
        <v>41635.414999999994</v>
      </c>
      <c r="L11" s="113" t="s">
        <v>58</v>
      </c>
      <c r="M11" s="113" t="s">
        <v>58</v>
      </c>
      <c r="N11" s="119" t="str">
        <f t="shared" ca="1" si="0"/>
        <v>istekao</v>
      </c>
      <c r="O11" s="113" t="str">
        <f t="shared" ca="1" si="1"/>
        <v>NE</v>
      </c>
      <c r="P11" s="119" t="s">
        <v>627</v>
      </c>
      <c r="Q11" s="147"/>
    </row>
    <row r="12" spans="1:17" s="146" customFormat="1" x14ac:dyDescent="0.25">
      <c r="A12" s="139" t="s">
        <v>204</v>
      </c>
      <c r="B12" s="140" t="s">
        <v>263</v>
      </c>
      <c r="C12" s="140" t="s">
        <v>22</v>
      </c>
      <c r="D12" s="141" t="s">
        <v>23</v>
      </c>
      <c r="E12" s="152">
        <v>43862</v>
      </c>
      <c r="F12" s="142">
        <v>44378</v>
      </c>
      <c r="G12" s="143" t="s">
        <v>417</v>
      </c>
      <c r="H12" s="143">
        <v>2020</v>
      </c>
      <c r="I12" s="157" t="s">
        <v>348</v>
      </c>
      <c r="J12" s="113">
        <v>11996</v>
      </c>
      <c r="K12" s="113">
        <f>J12*1.25</f>
        <v>14995</v>
      </c>
      <c r="L12" s="113" t="s">
        <v>58</v>
      </c>
      <c r="M12" s="113" t="s">
        <v>58</v>
      </c>
      <c r="N12" s="119" t="str">
        <f t="shared" ca="1" si="0"/>
        <v>istekao</v>
      </c>
      <c r="O12" s="144" t="str">
        <f t="shared" ca="1" si="1"/>
        <v>NE</v>
      </c>
      <c r="P12" s="119" t="s">
        <v>627</v>
      </c>
      <c r="Q12" s="141"/>
    </row>
    <row r="13" spans="1:17" x14ac:dyDescent="0.25">
      <c r="A13" s="139" t="s">
        <v>211</v>
      </c>
      <c r="B13" s="201" t="s">
        <v>209</v>
      </c>
      <c r="C13" s="201" t="s">
        <v>87</v>
      </c>
      <c r="D13" s="122" t="s">
        <v>426</v>
      </c>
      <c r="E13" s="150">
        <v>43891</v>
      </c>
      <c r="F13" s="112">
        <v>44620</v>
      </c>
      <c r="G13" s="111" t="s">
        <v>427</v>
      </c>
      <c r="H13" s="111">
        <v>2020</v>
      </c>
      <c r="I13" s="156" t="s">
        <v>345</v>
      </c>
      <c r="J13" s="113">
        <v>6055.05</v>
      </c>
      <c r="K13" s="113">
        <v>6055.05</v>
      </c>
      <c r="L13" s="113" t="s">
        <v>255</v>
      </c>
      <c r="M13" s="113" t="s">
        <v>58</v>
      </c>
      <c r="N13" s="119" t="str">
        <f t="shared" ca="1" si="0"/>
        <v>istekao</v>
      </c>
      <c r="O13" s="113" t="str">
        <f t="shared" ca="1" si="1"/>
        <v>NE</v>
      </c>
      <c r="P13" s="119" t="s">
        <v>627</v>
      </c>
      <c r="Q13" s="147"/>
    </row>
    <row r="14" spans="1:17" x14ac:dyDescent="0.25">
      <c r="A14" s="139" t="s">
        <v>212</v>
      </c>
      <c r="B14" s="201" t="s">
        <v>209</v>
      </c>
      <c r="C14" s="201" t="s">
        <v>201</v>
      </c>
      <c r="D14" s="122" t="s">
        <v>430</v>
      </c>
      <c r="E14" s="150">
        <v>43862</v>
      </c>
      <c r="F14" s="112">
        <v>44227</v>
      </c>
      <c r="G14" s="111" t="s">
        <v>431</v>
      </c>
      <c r="H14" s="111">
        <v>2020</v>
      </c>
      <c r="I14" s="156" t="s">
        <v>333</v>
      </c>
      <c r="J14" s="113">
        <v>163520</v>
      </c>
      <c r="K14" s="113">
        <v>204400</v>
      </c>
      <c r="L14" s="113" t="s">
        <v>255</v>
      </c>
      <c r="M14" s="113" t="s">
        <v>256</v>
      </c>
      <c r="N14" s="119" t="str">
        <f t="shared" ca="1" si="0"/>
        <v>istekao</v>
      </c>
      <c r="O14" s="113" t="str">
        <f t="shared" ca="1" si="1"/>
        <v>NE</v>
      </c>
      <c r="P14" s="119" t="s">
        <v>627</v>
      </c>
      <c r="Q14" s="147" t="s">
        <v>458</v>
      </c>
    </row>
    <row r="15" spans="1:17" x14ac:dyDescent="0.25">
      <c r="A15" s="2" t="s">
        <v>213</v>
      </c>
      <c r="B15" s="201" t="s">
        <v>263</v>
      </c>
      <c r="C15" s="201" t="s">
        <v>433</v>
      </c>
      <c r="D15" s="122" t="s">
        <v>434</v>
      </c>
      <c r="E15" s="150">
        <v>43905</v>
      </c>
      <c r="F15" s="112">
        <v>44270</v>
      </c>
      <c r="G15" s="111" t="s">
        <v>435</v>
      </c>
      <c r="H15" s="111">
        <v>2020</v>
      </c>
      <c r="I15" s="156" t="s">
        <v>346</v>
      </c>
      <c r="J15" s="113">
        <v>10921.6</v>
      </c>
      <c r="K15" s="113">
        <v>13652</v>
      </c>
      <c r="L15" s="113" t="s">
        <v>58</v>
      </c>
      <c r="M15" s="113" t="s">
        <v>58</v>
      </c>
      <c r="N15" s="119" t="str">
        <f t="shared" ca="1" si="0"/>
        <v>istekao</v>
      </c>
      <c r="O15" s="113" t="str">
        <f t="shared" ca="1" si="1"/>
        <v>NE</v>
      </c>
      <c r="P15" s="119" t="s">
        <v>627</v>
      </c>
      <c r="Q15" s="147"/>
    </row>
    <row r="16" spans="1:17" x14ac:dyDescent="0.25">
      <c r="A16" s="2" t="s">
        <v>298</v>
      </c>
      <c r="B16" s="201" t="s">
        <v>209</v>
      </c>
      <c r="C16" s="201" t="s">
        <v>459</v>
      </c>
      <c r="D16" s="122" t="s">
        <v>252</v>
      </c>
      <c r="E16" s="150">
        <v>43922</v>
      </c>
      <c r="F16" s="112">
        <v>44651</v>
      </c>
      <c r="G16" s="111" t="s">
        <v>460</v>
      </c>
      <c r="H16" s="111">
        <v>2020</v>
      </c>
      <c r="I16" s="156" t="s">
        <v>337</v>
      </c>
      <c r="J16" s="113">
        <v>40644.800000000003</v>
      </c>
      <c r="K16" s="113">
        <f t="shared" ref="K16:K32" si="2">J16*1.25</f>
        <v>50806</v>
      </c>
      <c r="L16" s="113" t="s">
        <v>255</v>
      </c>
      <c r="M16" s="113" t="s">
        <v>256</v>
      </c>
      <c r="N16" s="119" t="str">
        <f t="shared" ca="1" si="0"/>
        <v>istekao</v>
      </c>
      <c r="O16" s="113" t="str">
        <f t="shared" ca="1" si="1"/>
        <v>NE</v>
      </c>
      <c r="P16" s="119" t="s">
        <v>627</v>
      </c>
      <c r="Q16" s="147" t="s">
        <v>594</v>
      </c>
    </row>
    <row r="17" spans="1:17" x14ac:dyDescent="0.25">
      <c r="A17" s="2" t="s">
        <v>300</v>
      </c>
      <c r="B17" s="201" t="s">
        <v>263</v>
      </c>
      <c r="C17" s="201" t="s">
        <v>451</v>
      </c>
      <c r="D17" s="122" t="s">
        <v>493</v>
      </c>
      <c r="E17" s="150">
        <v>44032</v>
      </c>
      <c r="F17" s="112">
        <v>44397</v>
      </c>
      <c r="G17" s="111" t="s">
        <v>462</v>
      </c>
      <c r="H17" s="111">
        <v>2020</v>
      </c>
      <c r="I17" s="156" t="s">
        <v>338</v>
      </c>
      <c r="J17" s="113">
        <v>47495</v>
      </c>
      <c r="K17" s="113">
        <f t="shared" si="2"/>
        <v>59368.75</v>
      </c>
      <c r="L17" s="113" t="s">
        <v>58</v>
      </c>
      <c r="M17" s="113" t="s">
        <v>58</v>
      </c>
      <c r="N17" s="119" t="str">
        <f t="shared" ca="1" si="0"/>
        <v>istekao</v>
      </c>
      <c r="O17" s="113" t="str">
        <f t="shared" ca="1" si="1"/>
        <v>NE</v>
      </c>
      <c r="P17" s="119" t="s">
        <v>627</v>
      </c>
      <c r="Q17" s="147"/>
    </row>
    <row r="18" spans="1:17" x14ac:dyDescent="0.25">
      <c r="A18" s="2" t="s">
        <v>214</v>
      </c>
      <c r="B18" s="201" t="s">
        <v>263</v>
      </c>
      <c r="C18" s="201" t="s">
        <v>463</v>
      </c>
      <c r="D18" s="122" t="s">
        <v>487</v>
      </c>
      <c r="E18" s="150">
        <v>44032</v>
      </c>
      <c r="F18" s="112">
        <v>44397</v>
      </c>
      <c r="G18" s="111" t="s">
        <v>464</v>
      </c>
      <c r="H18" s="111">
        <v>2020</v>
      </c>
      <c r="I18" s="156" t="s">
        <v>339</v>
      </c>
      <c r="J18" s="113">
        <v>21998.2</v>
      </c>
      <c r="K18" s="113">
        <f t="shared" si="2"/>
        <v>27497.75</v>
      </c>
      <c r="L18" s="113" t="s">
        <v>58</v>
      </c>
      <c r="M18" s="113" t="s">
        <v>58</v>
      </c>
      <c r="N18" s="119" t="str">
        <f t="shared" ca="1" si="0"/>
        <v>istekao</v>
      </c>
      <c r="O18" s="113" t="str">
        <f t="shared" ca="1" si="1"/>
        <v>NE</v>
      </c>
      <c r="P18" s="119" t="s">
        <v>627</v>
      </c>
      <c r="Q18" s="147"/>
    </row>
    <row r="19" spans="1:17" x14ac:dyDescent="0.25">
      <c r="A19" s="2" t="s">
        <v>215</v>
      </c>
      <c r="B19" s="201" t="s">
        <v>263</v>
      </c>
      <c r="C19" s="201" t="s">
        <v>20</v>
      </c>
      <c r="D19" s="122" t="s">
        <v>49</v>
      </c>
      <c r="E19" s="150">
        <v>44032</v>
      </c>
      <c r="F19" s="112">
        <v>44397</v>
      </c>
      <c r="G19" s="111" t="s">
        <v>465</v>
      </c>
      <c r="H19" s="111">
        <v>2020</v>
      </c>
      <c r="I19" s="156" t="s">
        <v>340</v>
      </c>
      <c r="J19" s="113">
        <v>36865</v>
      </c>
      <c r="K19" s="113">
        <f t="shared" si="2"/>
        <v>46081.25</v>
      </c>
      <c r="L19" s="113" t="s">
        <v>58</v>
      </c>
      <c r="M19" s="113" t="s">
        <v>58</v>
      </c>
      <c r="N19" s="119" t="str">
        <f t="shared" ca="1" si="0"/>
        <v>istekao</v>
      </c>
      <c r="O19" s="113" t="str">
        <f t="shared" ca="1" si="1"/>
        <v>NE</v>
      </c>
      <c r="P19" s="119" t="s">
        <v>627</v>
      </c>
      <c r="Q19" s="147"/>
    </row>
    <row r="20" spans="1:17" x14ac:dyDescent="0.25">
      <c r="A20" s="2" t="s">
        <v>216</v>
      </c>
      <c r="B20" s="201" t="s">
        <v>263</v>
      </c>
      <c r="C20" s="201" t="s">
        <v>98</v>
      </c>
      <c r="D20" s="122" t="s">
        <v>488</v>
      </c>
      <c r="E20" s="150">
        <v>44032</v>
      </c>
      <c r="F20" s="112">
        <v>44397</v>
      </c>
      <c r="G20" s="111" t="s">
        <v>466</v>
      </c>
      <c r="H20" s="111">
        <v>2020</v>
      </c>
      <c r="I20" s="156" t="s">
        <v>341</v>
      </c>
      <c r="J20" s="113">
        <v>13063.9</v>
      </c>
      <c r="K20" s="113">
        <f t="shared" si="2"/>
        <v>16329.875</v>
      </c>
      <c r="L20" s="113" t="s">
        <v>58</v>
      </c>
      <c r="M20" s="113" t="s">
        <v>58</v>
      </c>
      <c r="N20" s="119" t="str">
        <f t="shared" ca="1" si="0"/>
        <v>istekao</v>
      </c>
      <c r="O20" s="113" t="str">
        <f t="shared" ca="1" si="1"/>
        <v>NE</v>
      </c>
      <c r="P20" s="119" t="s">
        <v>627</v>
      </c>
      <c r="Q20" s="147"/>
    </row>
    <row r="21" spans="1:17" x14ac:dyDescent="0.25">
      <c r="A21" s="2" t="s">
        <v>217</v>
      </c>
      <c r="B21" s="201" t="s">
        <v>263</v>
      </c>
      <c r="C21" s="201" t="s">
        <v>483</v>
      </c>
      <c r="D21" s="122" t="s">
        <v>488</v>
      </c>
      <c r="E21" s="150">
        <v>44032</v>
      </c>
      <c r="F21" s="112">
        <v>44397</v>
      </c>
      <c r="G21" s="111" t="s">
        <v>467</v>
      </c>
      <c r="H21" s="111">
        <v>2020</v>
      </c>
      <c r="I21" s="156" t="s">
        <v>342</v>
      </c>
      <c r="J21" s="113">
        <v>19328.169999999998</v>
      </c>
      <c r="K21" s="113">
        <f t="shared" si="2"/>
        <v>24160.212499999998</v>
      </c>
      <c r="L21" s="113" t="s">
        <v>58</v>
      </c>
      <c r="M21" s="113" t="s">
        <v>58</v>
      </c>
      <c r="N21" s="119" t="str">
        <f t="shared" ca="1" si="0"/>
        <v>istekao</v>
      </c>
      <c r="O21" s="113" t="str">
        <f t="shared" ca="1" si="1"/>
        <v>NE</v>
      </c>
      <c r="P21" s="119" t="s">
        <v>627</v>
      </c>
      <c r="Q21" s="147"/>
    </row>
    <row r="22" spans="1:17" x14ac:dyDescent="0.25">
      <c r="A22" s="2" t="s">
        <v>218</v>
      </c>
      <c r="B22" s="201" t="s">
        <v>263</v>
      </c>
      <c r="C22" s="201" t="s">
        <v>28</v>
      </c>
      <c r="D22" s="122" t="s">
        <v>488</v>
      </c>
      <c r="E22" s="150">
        <v>44032</v>
      </c>
      <c r="F22" s="112">
        <v>44397</v>
      </c>
      <c r="G22" s="111" t="s">
        <v>468</v>
      </c>
      <c r="H22" s="111">
        <v>2020</v>
      </c>
      <c r="I22" s="156" t="s">
        <v>331</v>
      </c>
      <c r="J22" s="113">
        <v>22194.14</v>
      </c>
      <c r="K22" s="113">
        <f t="shared" si="2"/>
        <v>27742.674999999999</v>
      </c>
      <c r="L22" s="113" t="s">
        <v>58</v>
      </c>
      <c r="M22" s="113" t="s">
        <v>58</v>
      </c>
      <c r="N22" s="119" t="str">
        <f t="shared" ca="1" si="0"/>
        <v>istekao</v>
      </c>
      <c r="O22" s="113" t="str">
        <f t="shared" ca="1" si="1"/>
        <v>NE</v>
      </c>
      <c r="P22" s="119" t="s">
        <v>627</v>
      </c>
      <c r="Q22" s="147"/>
    </row>
    <row r="23" spans="1:17" x14ac:dyDescent="0.25">
      <c r="A23" s="2" t="s">
        <v>219</v>
      </c>
      <c r="B23" s="201" t="s">
        <v>263</v>
      </c>
      <c r="C23" s="201" t="s">
        <v>69</v>
      </c>
      <c r="D23" s="122" t="s">
        <v>49</v>
      </c>
      <c r="E23" s="150">
        <v>44032</v>
      </c>
      <c r="F23" s="112">
        <v>44397</v>
      </c>
      <c r="G23" s="111" t="s">
        <v>469</v>
      </c>
      <c r="H23" s="111">
        <v>2020</v>
      </c>
      <c r="I23" s="156" t="s">
        <v>332</v>
      </c>
      <c r="J23" s="113">
        <v>47986</v>
      </c>
      <c r="K23" s="113">
        <f t="shared" si="2"/>
        <v>59982.5</v>
      </c>
      <c r="L23" s="113" t="s">
        <v>58</v>
      </c>
      <c r="M23" s="113" t="s">
        <v>58</v>
      </c>
      <c r="N23" s="119" t="str">
        <f t="shared" ca="1" si="0"/>
        <v>istekao</v>
      </c>
      <c r="O23" s="113" t="str">
        <f t="shared" ca="1" si="1"/>
        <v>NE</v>
      </c>
      <c r="P23" s="119" t="s">
        <v>627</v>
      </c>
      <c r="Q23" s="147"/>
    </row>
    <row r="24" spans="1:17" x14ac:dyDescent="0.25">
      <c r="A24" s="2" t="s">
        <v>220</v>
      </c>
      <c r="B24" s="201" t="s">
        <v>263</v>
      </c>
      <c r="C24" s="201" t="s">
        <v>16</v>
      </c>
      <c r="D24" s="122" t="s">
        <v>49</v>
      </c>
      <c r="E24" s="150">
        <v>44032</v>
      </c>
      <c r="F24" s="112">
        <v>44397</v>
      </c>
      <c r="G24" s="111" t="s">
        <v>470</v>
      </c>
      <c r="H24" s="111">
        <v>2020</v>
      </c>
      <c r="I24" s="156" t="s">
        <v>343</v>
      </c>
      <c r="J24" s="113">
        <v>37428</v>
      </c>
      <c r="K24" s="113">
        <f t="shared" si="2"/>
        <v>46785</v>
      </c>
      <c r="L24" s="113" t="s">
        <v>58</v>
      </c>
      <c r="M24" s="113" t="s">
        <v>58</v>
      </c>
      <c r="N24" s="119" t="str">
        <f t="shared" ca="1" si="0"/>
        <v>istekao</v>
      </c>
      <c r="O24" s="113" t="str">
        <f t="shared" ca="1" si="1"/>
        <v>NE</v>
      </c>
      <c r="P24" s="119" t="s">
        <v>627</v>
      </c>
      <c r="Q24" s="147"/>
    </row>
    <row r="25" spans="1:17" x14ac:dyDescent="0.25">
      <c r="A25" s="2" t="s">
        <v>221</v>
      </c>
      <c r="B25" s="201" t="s">
        <v>263</v>
      </c>
      <c r="C25" s="201" t="s">
        <v>62</v>
      </c>
      <c r="D25" s="122" t="s">
        <v>49</v>
      </c>
      <c r="E25" s="150">
        <v>44032</v>
      </c>
      <c r="F25" s="112">
        <v>44397</v>
      </c>
      <c r="G25" s="111" t="s">
        <v>471</v>
      </c>
      <c r="H25" s="111">
        <v>2020</v>
      </c>
      <c r="I25" s="156" t="s">
        <v>352</v>
      </c>
      <c r="J25" s="113">
        <v>42993.5</v>
      </c>
      <c r="K25" s="113">
        <f t="shared" si="2"/>
        <v>53741.875</v>
      </c>
      <c r="L25" s="113" t="s">
        <v>58</v>
      </c>
      <c r="M25" s="113" t="s">
        <v>58</v>
      </c>
      <c r="N25" s="119" t="str">
        <f t="shared" ca="1" si="0"/>
        <v>istekao</v>
      </c>
      <c r="O25" s="113" t="str">
        <f t="shared" ca="1" si="1"/>
        <v>NE</v>
      </c>
      <c r="P25" s="119" t="s">
        <v>627</v>
      </c>
      <c r="Q25" s="147"/>
    </row>
    <row r="26" spans="1:17" x14ac:dyDescent="0.25">
      <c r="A26" s="2" t="s">
        <v>222</v>
      </c>
      <c r="B26" s="201" t="s">
        <v>263</v>
      </c>
      <c r="C26" s="201" t="s">
        <v>99</v>
      </c>
      <c r="D26" s="122" t="s">
        <v>49</v>
      </c>
      <c r="E26" s="150">
        <v>44032</v>
      </c>
      <c r="F26" s="112">
        <v>44397</v>
      </c>
      <c r="G26" s="111" t="s">
        <v>472</v>
      </c>
      <c r="H26" s="111">
        <v>2020</v>
      </c>
      <c r="I26" s="156" t="s">
        <v>351</v>
      </c>
      <c r="J26" s="113">
        <v>14862</v>
      </c>
      <c r="K26" s="113">
        <f t="shared" si="2"/>
        <v>18577.5</v>
      </c>
      <c r="L26" s="113" t="s">
        <v>58</v>
      </c>
      <c r="M26" s="113" t="s">
        <v>58</v>
      </c>
      <c r="N26" s="119" t="str">
        <f t="shared" ca="1" si="0"/>
        <v>istekao</v>
      </c>
      <c r="O26" s="113" t="str">
        <f t="shared" ca="1" si="1"/>
        <v>NE</v>
      </c>
      <c r="P26" s="119" t="s">
        <v>627</v>
      </c>
      <c r="Q26" s="147"/>
    </row>
    <row r="27" spans="1:17" x14ac:dyDescent="0.25">
      <c r="A27" s="2" t="s">
        <v>223</v>
      </c>
      <c r="B27" s="201" t="s">
        <v>263</v>
      </c>
      <c r="C27" s="201" t="s">
        <v>484</v>
      </c>
      <c r="D27" s="122" t="s">
        <v>49</v>
      </c>
      <c r="E27" s="150">
        <v>44032</v>
      </c>
      <c r="F27" s="112">
        <v>44397</v>
      </c>
      <c r="G27" s="111" t="s">
        <v>473</v>
      </c>
      <c r="H27" s="111">
        <v>2020</v>
      </c>
      <c r="I27" s="156" t="s">
        <v>334</v>
      </c>
      <c r="J27" s="113">
        <v>7498.5</v>
      </c>
      <c r="K27" s="113">
        <f t="shared" si="2"/>
        <v>9373.125</v>
      </c>
      <c r="L27" s="113" t="s">
        <v>58</v>
      </c>
      <c r="M27" s="113" t="s">
        <v>58</v>
      </c>
      <c r="N27" s="119" t="str">
        <f t="shared" ca="1" si="0"/>
        <v>istekao</v>
      </c>
      <c r="O27" s="113" t="str">
        <f t="shared" ca="1" si="1"/>
        <v>NE</v>
      </c>
      <c r="P27" s="119" t="s">
        <v>627</v>
      </c>
      <c r="Q27" s="147"/>
    </row>
    <row r="28" spans="1:17" x14ac:dyDescent="0.25">
      <c r="A28" s="2" t="s">
        <v>224</v>
      </c>
      <c r="B28" s="201" t="s">
        <v>263</v>
      </c>
      <c r="C28" s="201" t="s">
        <v>486</v>
      </c>
      <c r="D28" s="122" t="s">
        <v>49</v>
      </c>
      <c r="E28" s="150">
        <v>44032</v>
      </c>
      <c r="F28" s="112">
        <v>44397</v>
      </c>
      <c r="G28" s="111" t="s">
        <v>474</v>
      </c>
      <c r="H28" s="111">
        <v>2020</v>
      </c>
      <c r="I28" s="156" t="s">
        <v>335</v>
      </c>
      <c r="J28" s="113">
        <v>19960.3</v>
      </c>
      <c r="K28" s="113">
        <f t="shared" si="2"/>
        <v>24950.375</v>
      </c>
      <c r="L28" s="113" t="s">
        <v>58</v>
      </c>
      <c r="M28" s="113" t="s">
        <v>58</v>
      </c>
      <c r="N28" s="119" t="str">
        <f t="shared" ca="1" si="0"/>
        <v>istekao</v>
      </c>
      <c r="O28" s="113" t="str">
        <f t="shared" ca="1" si="1"/>
        <v>NE</v>
      </c>
      <c r="P28" s="119" t="s">
        <v>627</v>
      </c>
      <c r="Q28" s="147"/>
    </row>
    <row r="29" spans="1:17" x14ac:dyDescent="0.25">
      <c r="A29" s="2" t="s">
        <v>225</v>
      </c>
      <c r="B29" s="201" t="s">
        <v>263</v>
      </c>
      <c r="C29" s="201" t="s">
        <v>485</v>
      </c>
      <c r="D29" s="122" t="s">
        <v>49</v>
      </c>
      <c r="E29" s="150">
        <v>44032</v>
      </c>
      <c r="F29" s="112">
        <v>44397</v>
      </c>
      <c r="G29" s="111" t="s">
        <v>475</v>
      </c>
      <c r="H29" s="111">
        <v>2020</v>
      </c>
      <c r="I29" s="156" t="s">
        <v>344</v>
      </c>
      <c r="J29" s="113">
        <v>4034</v>
      </c>
      <c r="K29" s="113">
        <f t="shared" si="2"/>
        <v>5042.5</v>
      </c>
      <c r="L29" s="113" t="s">
        <v>58</v>
      </c>
      <c r="M29" s="113" t="s">
        <v>58</v>
      </c>
      <c r="N29" s="119" t="str">
        <f t="shared" ca="1" si="0"/>
        <v>istekao</v>
      </c>
      <c r="O29" s="113" t="str">
        <f t="shared" ca="1" si="1"/>
        <v>NE</v>
      </c>
      <c r="P29" s="119" t="s">
        <v>627</v>
      </c>
      <c r="Q29" s="147"/>
    </row>
    <row r="30" spans="1:17" x14ac:dyDescent="0.25">
      <c r="A30" s="2" t="s">
        <v>226</v>
      </c>
      <c r="B30" s="201" t="s">
        <v>263</v>
      </c>
      <c r="C30" s="201" t="s">
        <v>101</v>
      </c>
      <c r="D30" s="122" t="s">
        <v>49</v>
      </c>
      <c r="E30" s="150">
        <v>44032</v>
      </c>
      <c r="F30" s="112">
        <v>44397</v>
      </c>
      <c r="G30" s="111" t="s">
        <v>476</v>
      </c>
      <c r="H30" s="111">
        <v>2020</v>
      </c>
      <c r="I30" s="156" t="s">
        <v>353</v>
      </c>
      <c r="J30" s="113">
        <v>10432</v>
      </c>
      <c r="K30" s="113">
        <f t="shared" si="2"/>
        <v>13040</v>
      </c>
      <c r="L30" s="113" t="s">
        <v>58</v>
      </c>
      <c r="M30" s="113" t="s">
        <v>58</v>
      </c>
      <c r="N30" s="119" t="str">
        <f t="shared" ca="1" si="0"/>
        <v>istekao</v>
      </c>
      <c r="O30" s="113" t="str">
        <f t="shared" ca="1" si="1"/>
        <v>NE</v>
      </c>
      <c r="P30" s="119" t="s">
        <v>627</v>
      </c>
      <c r="Q30" s="147"/>
    </row>
    <row r="31" spans="1:17" x14ac:dyDescent="0.25">
      <c r="A31" s="2" t="s">
        <v>227</v>
      </c>
      <c r="B31" s="201" t="s">
        <v>263</v>
      </c>
      <c r="C31" s="201" t="s">
        <v>64</v>
      </c>
      <c r="D31" s="122" t="s">
        <v>49</v>
      </c>
      <c r="E31" s="150">
        <v>44032</v>
      </c>
      <c r="F31" s="112">
        <v>44397</v>
      </c>
      <c r="G31" s="111" t="s">
        <v>477</v>
      </c>
      <c r="H31" s="111">
        <v>2020</v>
      </c>
      <c r="I31" s="156" t="s">
        <v>354</v>
      </c>
      <c r="J31" s="113">
        <v>11900</v>
      </c>
      <c r="K31" s="113">
        <f t="shared" si="2"/>
        <v>14875</v>
      </c>
      <c r="L31" s="113" t="s">
        <v>58</v>
      </c>
      <c r="M31" s="113" t="s">
        <v>58</v>
      </c>
      <c r="N31" s="119" t="str">
        <f t="shared" ca="1" si="0"/>
        <v>istekao</v>
      </c>
      <c r="O31" s="113" t="str">
        <f t="shared" ca="1" si="1"/>
        <v>NE</v>
      </c>
      <c r="P31" s="119" t="s">
        <v>627</v>
      </c>
      <c r="Q31" s="147"/>
    </row>
    <row r="32" spans="1:17" x14ac:dyDescent="0.25">
      <c r="A32" s="2" t="s">
        <v>228</v>
      </c>
      <c r="B32" s="201" t="s">
        <v>263</v>
      </c>
      <c r="C32" s="201" t="s">
        <v>291</v>
      </c>
      <c r="D32" s="122" t="s">
        <v>487</v>
      </c>
      <c r="E32" s="150">
        <v>44032</v>
      </c>
      <c r="F32" s="112">
        <v>44397</v>
      </c>
      <c r="G32" s="111" t="s">
        <v>478</v>
      </c>
      <c r="H32" s="111">
        <v>2020</v>
      </c>
      <c r="I32" s="156" t="s">
        <v>356</v>
      </c>
      <c r="J32" s="113">
        <v>5858</v>
      </c>
      <c r="K32" s="113">
        <f t="shared" si="2"/>
        <v>7322.5</v>
      </c>
      <c r="L32" s="113" t="s">
        <v>58</v>
      </c>
      <c r="M32" s="113" t="s">
        <v>58</v>
      </c>
      <c r="N32" s="119" t="str">
        <f t="shared" ca="1" si="0"/>
        <v>istekao</v>
      </c>
      <c r="O32" s="113" t="str">
        <f t="shared" ca="1" si="1"/>
        <v>NE</v>
      </c>
      <c r="P32" s="119" t="s">
        <v>627</v>
      </c>
      <c r="Q32" s="147"/>
    </row>
    <row r="33" spans="1:17" x14ac:dyDescent="0.25">
      <c r="A33" s="2" t="s">
        <v>229</v>
      </c>
      <c r="B33" s="201" t="s">
        <v>295</v>
      </c>
      <c r="C33" s="205" t="s">
        <v>654</v>
      </c>
      <c r="D33" s="202" t="s">
        <v>633</v>
      </c>
      <c r="E33" s="150"/>
      <c r="F33" s="112"/>
      <c r="G33" s="111" t="s">
        <v>479</v>
      </c>
      <c r="H33" s="111"/>
      <c r="I33" s="156" t="s">
        <v>447</v>
      </c>
      <c r="J33" s="113"/>
      <c r="K33" s="113"/>
      <c r="L33" s="113"/>
      <c r="M33" s="113"/>
      <c r="N33" s="119" t="str">
        <f t="shared" ca="1" si="0"/>
        <v/>
      </c>
      <c r="O33" s="113" t="str">
        <f t="shared" ca="1" si="1"/>
        <v/>
      </c>
      <c r="P33" s="119"/>
      <c r="Q33" s="147" t="s">
        <v>482</v>
      </c>
    </row>
    <row r="34" spans="1:17" x14ac:dyDescent="0.25">
      <c r="A34" s="2" t="s">
        <v>230</v>
      </c>
      <c r="B34" s="201" t="s">
        <v>295</v>
      </c>
      <c r="C34" s="201" t="s">
        <v>398</v>
      </c>
      <c r="D34" s="202" t="s">
        <v>634</v>
      </c>
      <c r="E34" s="150"/>
      <c r="F34" s="112"/>
      <c r="G34" s="111" t="s">
        <v>480</v>
      </c>
      <c r="H34" s="111"/>
      <c r="I34" s="156" t="s">
        <v>490</v>
      </c>
      <c r="J34" s="113"/>
      <c r="K34" s="113"/>
      <c r="L34" s="113"/>
      <c r="M34" s="113"/>
      <c r="N34" s="119" t="str">
        <f t="shared" ca="1" si="0"/>
        <v/>
      </c>
      <c r="O34" s="113" t="str">
        <f t="shared" ca="1" si="1"/>
        <v/>
      </c>
      <c r="P34" s="119"/>
      <c r="Q34" s="147" t="s">
        <v>482</v>
      </c>
    </row>
    <row r="35" spans="1:17" x14ac:dyDescent="0.25">
      <c r="A35" s="2" t="s">
        <v>231</v>
      </c>
      <c r="B35" s="201" t="s">
        <v>295</v>
      </c>
      <c r="C35" s="201" t="s">
        <v>635</v>
      </c>
      <c r="D35" s="202" t="s">
        <v>633</v>
      </c>
      <c r="E35" s="150"/>
      <c r="F35" s="112"/>
      <c r="G35" s="111" t="s">
        <v>481</v>
      </c>
      <c r="H35" s="111"/>
      <c r="I35" s="156" t="s">
        <v>491</v>
      </c>
      <c r="J35" s="113"/>
      <c r="K35" s="113"/>
      <c r="L35" s="113"/>
      <c r="M35" s="113"/>
      <c r="N35" s="119" t="str">
        <f t="shared" ca="1" si="0"/>
        <v/>
      </c>
      <c r="O35" s="113" t="str">
        <f t="shared" ca="1" si="1"/>
        <v/>
      </c>
      <c r="P35" s="119"/>
      <c r="Q35" s="147" t="s">
        <v>482</v>
      </c>
    </row>
    <row r="36" spans="1:17" ht="30" x14ac:dyDescent="0.25">
      <c r="A36" s="2" t="s">
        <v>232</v>
      </c>
      <c r="B36" s="201" t="s">
        <v>209</v>
      </c>
      <c r="C36" s="201" t="s">
        <v>636</v>
      </c>
      <c r="D36" s="122" t="s">
        <v>489</v>
      </c>
      <c r="E36" s="150">
        <v>44022</v>
      </c>
      <c r="F36" s="112">
        <v>44592</v>
      </c>
      <c r="G36" s="111" t="s">
        <v>583</v>
      </c>
      <c r="H36" s="111">
        <v>2020</v>
      </c>
      <c r="I36" s="156" t="s">
        <v>492</v>
      </c>
      <c r="J36" s="113">
        <v>38536.019999999997</v>
      </c>
      <c r="K36" s="113">
        <v>48170.03</v>
      </c>
      <c r="L36" s="113" t="s">
        <v>255</v>
      </c>
      <c r="M36" s="113" t="s">
        <v>58</v>
      </c>
      <c r="N36" s="119" t="str">
        <f t="shared" ca="1" si="0"/>
        <v>istekao</v>
      </c>
      <c r="O36" s="113" t="str">
        <f t="shared" ca="1" si="1"/>
        <v>NE</v>
      </c>
      <c r="P36" s="119" t="s">
        <v>627</v>
      </c>
      <c r="Q36" s="147"/>
    </row>
    <row r="37" spans="1:17" x14ac:dyDescent="0.25">
      <c r="A37" s="2" t="s">
        <v>494</v>
      </c>
      <c r="B37" s="201" t="s">
        <v>209</v>
      </c>
      <c r="C37" s="201" t="s">
        <v>85</v>
      </c>
      <c r="D37" s="122" t="s">
        <v>495</v>
      </c>
      <c r="E37" s="150">
        <v>44044</v>
      </c>
      <c r="F37" s="112">
        <v>44773</v>
      </c>
      <c r="G37" s="111" t="s">
        <v>584</v>
      </c>
      <c r="H37" s="111">
        <v>2020</v>
      </c>
      <c r="I37" s="156" t="s">
        <v>350</v>
      </c>
      <c r="J37" s="113">
        <v>274317.7</v>
      </c>
      <c r="K37" s="113">
        <f>J37*1.25</f>
        <v>342897.125</v>
      </c>
      <c r="L37" s="113" t="s">
        <v>255</v>
      </c>
      <c r="M37" s="113" t="s">
        <v>58</v>
      </c>
      <c r="N37" s="119" t="str">
        <f t="shared" ca="1" si="0"/>
        <v>istekao</v>
      </c>
      <c r="O37" s="113" t="str">
        <f t="shared" ca="1" si="1"/>
        <v>NE</v>
      </c>
      <c r="P37" s="119" t="s">
        <v>627</v>
      </c>
      <c r="Q37" s="147"/>
    </row>
    <row r="38" spans="1:17" x14ac:dyDescent="0.25">
      <c r="A38" s="2" t="s">
        <v>539</v>
      </c>
      <c r="B38" s="201" t="s">
        <v>263</v>
      </c>
      <c r="C38" s="201" t="s">
        <v>513</v>
      </c>
      <c r="D38" s="122" t="s">
        <v>497</v>
      </c>
      <c r="E38" s="150">
        <v>44070</v>
      </c>
      <c r="F38" s="112">
        <v>44196</v>
      </c>
      <c r="G38" s="111" t="s">
        <v>498</v>
      </c>
      <c r="H38" s="111">
        <v>2020</v>
      </c>
      <c r="I38" s="156" t="s">
        <v>499</v>
      </c>
      <c r="J38" s="113">
        <v>16800</v>
      </c>
      <c r="K38" s="113">
        <f>J38*1.25</f>
        <v>21000</v>
      </c>
      <c r="L38" s="113" t="s">
        <v>58</v>
      </c>
      <c r="M38" s="113" t="s">
        <v>58</v>
      </c>
      <c r="N38" s="119" t="str">
        <f t="shared" ca="1" si="0"/>
        <v>istekao</v>
      </c>
      <c r="O38" s="113" t="str">
        <f t="shared" ca="1" si="1"/>
        <v>NE</v>
      </c>
      <c r="P38" s="119" t="s">
        <v>625</v>
      </c>
      <c r="Q38" s="147" t="s">
        <v>496</v>
      </c>
    </row>
    <row r="39" spans="1:17" ht="30" x14ac:dyDescent="0.25">
      <c r="A39" s="2" t="s">
        <v>540</v>
      </c>
      <c r="B39" s="201" t="s">
        <v>263</v>
      </c>
      <c r="C39" s="201" t="s">
        <v>500</v>
      </c>
      <c r="D39" s="122" t="s">
        <v>501</v>
      </c>
      <c r="E39" s="150">
        <v>44067</v>
      </c>
      <c r="F39" s="112">
        <v>44939</v>
      </c>
      <c r="G39" s="111" t="s">
        <v>502</v>
      </c>
      <c r="H39" s="111">
        <v>2020</v>
      </c>
      <c r="I39" s="156" t="s">
        <v>503</v>
      </c>
      <c r="J39" s="113">
        <v>159800</v>
      </c>
      <c r="K39" s="113">
        <f>J39*1.25</f>
        <v>199750</v>
      </c>
      <c r="L39" s="113" t="s">
        <v>58</v>
      </c>
      <c r="M39" s="113" t="s">
        <v>58</v>
      </c>
      <c r="N39" s="119" t="str">
        <f t="shared" ref="N39:N63" ca="1" si="3">IF(F39="","",IF(F39="neodređeno","neodređeno",IF((-(TODAY()-F39))&gt;0,-(TODAY()-F39),"istekao")))</f>
        <v>istekao</v>
      </c>
      <c r="O39" s="113" t="str">
        <f t="shared" ref="O39:O63" ca="1" si="4">IF(F39="","",IF(F39="neodređeno","DA",IF(-(TODAY()-F39)&gt;0,"DA","NE")))</f>
        <v>NE</v>
      </c>
      <c r="P39" s="119" t="s">
        <v>625</v>
      </c>
      <c r="Q39" s="147" t="s">
        <v>496</v>
      </c>
    </row>
    <row r="40" spans="1:17" ht="30" x14ac:dyDescent="0.25">
      <c r="A40" s="2" t="s">
        <v>541</v>
      </c>
      <c r="B40" s="201" t="s">
        <v>263</v>
      </c>
      <c r="C40" s="201" t="s">
        <v>504</v>
      </c>
      <c r="D40" s="122" t="s">
        <v>505</v>
      </c>
      <c r="E40" s="150">
        <v>44074</v>
      </c>
      <c r="F40" s="112">
        <v>44135</v>
      </c>
      <c r="G40" s="111" t="s">
        <v>506</v>
      </c>
      <c r="H40" s="111">
        <v>2020</v>
      </c>
      <c r="I40" s="156" t="s">
        <v>507</v>
      </c>
      <c r="J40" s="113">
        <v>65128</v>
      </c>
      <c r="K40" s="113">
        <f>J40*0.25</f>
        <v>16282</v>
      </c>
      <c r="L40" s="113" t="s">
        <v>58</v>
      </c>
      <c r="M40" s="113" t="s">
        <v>58</v>
      </c>
      <c r="N40" s="119" t="str">
        <f t="shared" ca="1" si="3"/>
        <v>istekao</v>
      </c>
      <c r="O40" s="113" t="str">
        <f t="shared" ca="1" si="4"/>
        <v>NE</v>
      </c>
      <c r="P40" s="119" t="s">
        <v>625</v>
      </c>
      <c r="Q40" s="147"/>
    </row>
    <row r="41" spans="1:17" x14ac:dyDescent="0.25">
      <c r="A41" s="2" t="s">
        <v>542</v>
      </c>
      <c r="B41" s="201" t="s">
        <v>263</v>
      </c>
      <c r="C41" s="201" t="s">
        <v>509</v>
      </c>
      <c r="D41" s="122" t="s">
        <v>510</v>
      </c>
      <c r="E41" s="150">
        <v>44074</v>
      </c>
      <c r="F41" s="112">
        <v>44116</v>
      </c>
      <c r="G41" s="111" t="s">
        <v>511</v>
      </c>
      <c r="H41" s="111">
        <v>2020</v>
      </c>
      <c r="I41" s="156" t="s">
        <v>508</v>
      </c>
      <c r="J41" s="113">
        <v>78343</v>
      </c>
      <c r="K41" s="113">
        <f>J41*0.25</f>
        <v>19585.75</v>
      </c>
      <c r="L41" s="113" t="s">
        <v>58</v>
      </c>
      <c r="M41" s="113" t="s">
        <v>58</v>
      </c>
      <c r="N41" s="119" t="str">
        <f t="shared" ca="1" si="3"/>
        <v>istekao</v>
      </c>
      <c r="O41" s="113" t="str">
        <f t="shared" ca="1" si="4"/>
        <v>NE</v>
      </c>
      <c r="P41" s="119" t="s">
        <v>625</v>
      </c>
      <c r="Q41" s="147"/>
    </row>
    <row r="42" spans="1:17" x14ac:dyDescent="0.25">
      <c r="A42" s="2" t="s">
        <v>543</v>
      </c>
      <c r="B42" s="2" t="s">
        <v>263</v>
      </c>
      <c r="C42" s="2" t="s">
        <v>512</v>
      </c>
      <c r="D42" s="122" t="s">
        <v>514</v>
      </c>
      <c r="E42" s="150">
        <v>44075</v>
      </c>
      <c r="F42" s="112">
        <v>44119</v>
      </c>
      <c r="G42" s="111" t="s">
        <v>515</v>
      </c>
      <c r="H42" s="111">
        <v>2020</v>
      </c>
      <c r="I42" s="156" t="s">
        <v>516</v>
      </c>
      <c r="J42" s="111">
        <v>38318</v>
      </c>
      <c r="K42" s="113">
        <f>J42*1.25</f>
        <v>47897.5</v>
      </c>
      <c r="L42" s="113" t="s">
        <v>58</v>
      </c>
      <c r="M42" s="113" t="s">
        <v>58</v>
      </c>
      <c r="N42" s="119" t="str">
        <f t="shared" ca="1" si="3"/>
        <v>istekao</v>
      </c>
      <c r="O42" s="113" t="str">
        <f t="shared" ca="1" si="4"/>
        <v>NE</v>
      </c>
      <c r="P42" s="119" t="s">
        <v>625</v>
      </c>
      <c r="Q42" s="122"/>
    </row>
    <row r="43" spans="1:17" x14ac:dyDescent="0.25">
      <c r="A43" s="2" t="s">
        <v>544</v>
      </c>
      <c r="B43" s="2" t="s">
        <v>263</v>
      </c>
      <c r="C43" s="2" t="s">
        <v>519</v>
      </c>
      <c r="D43" s="122" t="s">
        <v>637</v>
      </c>
      <c r="E43" s="150">
        <v>44082</v>
      </c>
      <c r="F43" s="112">
        <v>44196</v>
      </c>
      <c r="G43" s="111" t="s">
        <v>517</v>
      </c>
      <c r="H43" s="111">
        <v>2020</v>
      </c>
      <c r="I43" s="156" t="s">
        <v>518</v>
      </c>
      <c r="J43" s="111">
        <v>34491.4</v>
      </c>
      <c r="K43" s="113">
        <f>J43*1.25</f>
        <v>43114.25</v>
      </c>
      <c r="L43" s="113" t="s">
        <v>58</v>
      </c>
      <c r="M43" s="113" t="s">
        <v>58</v>
      </c>
      <c r="N43" s="119" t="str">
        <f t="shared" ca="1" si="3"/>
        <v>istekao</v>
      </c>
      <c r="O43" s="113" t="str">
        <f t="shared" ca="1" si="4"/>
        <v>NE</v>
      </c>
      <c r="P43" s="119" t="s">
        <v>625</v>
      </c>
      <c r="Q43" s="122"/>
    </row>
    <row r="44" spans="1:17" ht="30" x14ac:dyDescent="0.25">
      <c r="A44" s="2" t="s">
        <v>545</v>
      </c>
      <c r="B44" s="201" t="s">
        <v>263</v>
      </c>
      <c r="C44" s="201" t="s">
        <v>566</v>
      </c>
      <c r="D44" s="122" t="s">
        <v>520</v>
      </c>
      <c r="E44" s="150">
        <v>44036</v>
      </c>
      <c r="F44" s="112" t="s">
        <v>207</v>
      </c>
      <c r="G44" s="111" t="s">
        <v>521</v>
      </c>
      <c r="H44" s="111">
        <v>2020</v>
      </c>
      <c r="I44" s="156" t="s">
        <v>522</v>
      </c>
      <c r="J44" s="113">
        <v>0</v>
      </c>
      <c r="K44" s="113">
        <v>0</v>
      </c>
      <c r="L44" s="113" t="s">
        <v>58</v>
      </c>
      <c r="M44" s="113" t="s">
        <v>58</v>
      </c>
      <c r="N44" s="119" t="str">
        <f t="shared" ca="1" si="3"/>
        <v>neodređeno</v>
      </c>
      <c r="O44" s="113" t="str">
        <f t="shared" ca="1" si="4"/>
        <v>DA</v>
      </c>
      <c r="P44" s="119" t="s">
        <v>626</v>
      </c>
      <c r="Q44" s="147"/>
    </row>
    <row r="45" spans="1:17" x14ac:dyDescent="0.25">
      <c r="A45" s="2" t="s">
        <v>546</v>
      </c>
      <c r="B45" s="201" t="s">
        <v>209</v>
      </c>
      <c r="C45" s="201" t="s">
        <v>523</v>
      </c>
      <c r="D45" s="122" t="s">
        <v>524</v>
      </c>
      <c r="E45" s="150">
        <v>44118</v>
      </c>
      <c r="F45" s="112">
        <v>44483</v>
      </c>
      <c r="G45" s="111" t="s">
        <v>525</v>
      </c>
      <c r="H45" s="111">
        <v>2020</v>
      </c>
      <c r="I45" s="156" t="s">
        <v>526</v>
      </c>
      <c r="J45" s="113">
        <v>0</v>
      </c>
      <c r="K45" s="113">
        <v>0</v>
      </c>
      <c r="L45" s="113" t="s">
        <v>255</v>
      </c>
      <c r="M45" s="113" t="s">
        <v>255</v>
      </c>
      <c r="N45" s="119" t="str">
        <f t="shared" ca="1" si="3"/>
        <v>istekao</v>
      </c>
      <c r="O45" s="113" t="str">
        <f t="shared" ca="1" si="4"/>
        <v>NE</v>
      </c>
      <c r="P45" s="119" t="s">
        <v>627</v>
      </c>
      <c r="Q45" s="147" t="s">
        <v>527</v>
      </c>
    </row>
    <row r="46" spans="1:17" x14ac:dyDescent="0.25">
      <c r="A46" s="2" t="s">
        <v>547</v>
      </c>
      <c r="B46" s="201" t="s">
        <v>263</v>
      </c>
      <c r="C46" s="201" t="s">
        <v>528</v>
      </c>
      <c r="D46" s="122" t="s">
        <v>529</v>
      </c>
      <c r="E46" s="150">
        <v>44039</v>
      </c>
      <c r="F46" s="112">
        <v>44196</v>
      </c>
      <c r="G46" s="111" t="s">
        <v>530</v>
      </c>
      <c r="H46" s="111">
        <v>2020</v>
      </c>
      <c r="I46" s="156" t="s">
        <v>531</v>
      </c>
      <c r="J46" s="113">
        <v>86720</v>
      </c>
      <c r="K46" s="113">
        <f>J46*0.25</f>
        <v>21680</v>
      </c>
      <c r="L46" s="113" t="s">
        <v>58</v>
      </c>
      <c r="M46" s="113" t="s">
        <v>58</v>
      </c>
      <c r="N46" s="119" t="str">
        <f t="shared" ca="1" si="3"/>
        <v>istekao</v>
      </c>
      <c r="O46" s="113" t="str">
        <f t="shared" ca="1" si="4"/>
        <v>NE</v>
      </c>
      <c r="P46" s="119" t="s">
        <v>625</v>
      </c>
      <c r="Q46" s="147"/>
    </row>
    <row r="47" spans="1:17" x14ac:dyDescent="0.25">
      <c r="A47" s="2" t="s">
        <v>548</v>
      </c>
      <c r="B47" s="201" t="s">
        <v>534</v>
      </c>
      <c r="C47" s="201" t="s">
        <v>533</v>
      </c>
      <c r="D47" s="122" t="s">
        <v>532</v>
      </c>
      <c r="E47" s="150">
        <v>44088</v>
      </c>
      <c r="F47" s="112">
        <v>44134</v>
      </c>
      <c r="G47" s="111" t="s">
        <v>535</v>
      </c>
      <c r="H47" s="111">
        <v>2020</v>
      </c>
      <c r="I47" s="156" t="s">
        <v>336</v>
      </c>
      <c r="J47" s="113">
        <v>498307.6</v>
      </c>
      <c r="K47" s="113">
        <v>124576.9</v>
      </c>
      <c r="L47" s="113" t="s">
        <v>58</v>
      </c>
      <c r="M47" s="113" t="s">
        <v>58</v>
      </c>
      <c r="N47" s="119" t="str">
        <f t="shared" ca="1" si="3"/>
        <v>istekao</v>
      </c>
      <c r="O47" s="113" t="str">
        <f t="shared" ca="1" si="4"/>
        <v>NE</v>
      </c>
      <c r="P47" s="119" t="s">
        <v>627</v>
      </c>
      <c r="Q47" s="147" t="s">
        <v>496</v>
      </c>
    </row>
    <row r="48" spans="1:17" ht="30" x14ac:dyDescent="0.25">
      <c r="A48" s="2" t="s">
        <v>549</v>
      </c>
      <c r="B48" s="201" t="s">
        <v>263</v>
      </c>
      <c r="C48" s="201" t="s">
        <v>536</v>
      </c>
      <c r="D48" s="122" t="s">
        <v>49</v>
      </c>
      <c r="E48" s="150">
        <v>44091</v>
      </c>
      <c r="F48" s="112">
        <v>44456</v>
      </c>
      <c r="G48" s="111" t="s">
        <v>537</v>
      </c>
      <c r="H48" s="111">
        <v>2020</v>
      </c>
      <c r="I48" s="156" t="s">
        <v>538</v>
      </c>
      <c r="J48" s="113">
        <v>47718.9</v>
      </c>
      <c r="K48" s="113">
        <f>J48*1.25</f>
        <v>59648.625</v>
      </c>
      <c r="L48" s="113" t="s">
        <v>58</v>
      </c>
      <c r="M48" s="113" t="s">
        <v>58</v>
      </c>
      <c r="N48" s="119" t="str">
        <f t="shared" ca="1" si="3"/>
        <v>istekao</v>
      </c>
      <c r="O48" s="113" t="str">
        <f t="shared" ca="1" si="4"/>
        <v>NE</v>
      </c>
      <c r="P48" s="119" t="s">
        <v>627</v>
      </c>
      <c r="Q48" s="147"/>
    </row>
    <row r="49" spans="1:17" x14ac:dyDescent="0.25">
      <c r="A49" s="2" t="s">
        <v>550</v>
      </c>
      <c r="B49" s="201" t="s">
        <v>263</v>
      </c>
      <c r="C49" s="201" t="s">
        <v>551</v>
      </c>
      <c r="D49" s="122" t="s">
        <v>49</v>
      </c>
      <c r="E49" s="150">
        <v>44091</v>
      </c>
      <c r="F49" s="112">
        <v>44456</v>
      </c>
      <c r="G49" s="111" t="s">
        <v>552</v>
      </c>
      <c r="H49" s="111">
        <v>2020</v>
      </c>
      <c r="I49" s="156" t="s">
        <v>553</v>
      </c>
      <c r="J49" s="113">
        <v>24668</v>
      </c>
      <c r="K49" s="113">
        <f>J49*1.25</f>
        <v>30835</v>
      </c>
      <c r="L49" s="113" t="s">
        <v>58</v>
      </c>
      <c r="M49" s="113" t="s">
        <v>58</v>
      </c>
      <c r="N49" s="119" t="str">
        <f t="shared" ca="1" si="3"/>
        <v>istekao</v>
      </c>
      <c r="O49" s="113" t="str">
        <f t="shared" ca="1" si="4"/>
        <v>NE</v>
      </c>
      <c r="P49" s="119" t="s">
        <v>627</v>
      </c>
      <c r="Q49" s="147"/>
    </row>
    <row r="50" spans="1:17" x14ac:dyDescent="0.25">
      <c r="A50" s="2" t="s">
        <v>554</v>
      </c>
      <c r="B50" s="201" t="s">
        <v>263</v>
      </c>
      <c r="C50" s="201" t="s">
        <v>557</v>
      </c>
      <c r="D50" s="122" t="s">
        <v>18</v>
      </c>
      <c r="E50" s="150">
        <v>44092</v>
      </c>
      <c r="F50" s="112">
        <v>44457</v>
      </c>
      <c r="G50" s="111" t="s">
        <v>558</v>
      </c>
      <c r="H50" s="111">
        <v>2020</v>
      </c>
      <c r="I50" s="156" t="s">
        <v>553</v>
      </c>
      <c r="J50" s="113">
        <v>20917.45</v>
      </c>
      <c r="K50" s="113">
        <f>J50*1.25</f>
        <v>26146.8125</v>
      </c>
      <c r="L50" s="113" t="s">
        <v>58</v>
      </c>
      <c r="M50" s="113" t="s">
        <v>58</v>
      </c>
      <c r="N50" s="119" t="str">
        <f t="shared" ca="1" si="3"/>
        <v>istekao</v>
      </c>
      <c r="O50" s="113" t="str">
        <f t="shared" ca="1" si="4"/>
        <v>NE</v>
      </c>
      <c r="P50" s="119" t="s">
        <v>627</v>
      </c>
      <c r="Q50" s="147"/>
    </row>
    <row r="51" spans="1:17" ht="30" x14ac:dyDescent="0.25">
      <c r="A51" s="2" t="s">
        <v>555</v>
      </c>
      <c r="B51" s="201" t="s">
        <v>263</v>
      </c>
      <c r="C51" s="201" t="s">
        <v>638</v>
      </c>
      <c r="D51" s="122" t="s">
        <v>559</v>
      </c>
      <c r="E51" s="150">
        <v>44089</v>
      </c>
      <c r="F51" s="112">
        <v>44682</v>
      </c>
      <c r="G51" s="111" t="s">
        <v>560</v>
      </c>
      <c r="H51" s="111">
        <v>2020</v>
      </c>
      <c r="I51" s="156" t="s">
        <v>561</v>
      </c>
      <c r="J51" s="113">
        <v>198000</v>
      </c>
      <c r="K51" s="113">
        <f>J51*1.25</f>
        <v>247500</v>
      </c>
      <c r="L51" s="113" t="s">
        <v>58</v>
      </c>
      <c r="M51" s="113" t="s">
        <v>58</v>
      </c>
      <c r="N51" s="119" t="str">
        <f t="shared" ca="1" si="3"/>
        <v>istekao</v>
      </c>
      <c r="O51" s="113" t="str">
        <f t="shared" ca="1" si="4"/>
        <v>NE</v>
      </c>
      <c r="P51" s="119" t="s">
        <v>625</v>
      </c>
      <c r="Q51" s="147"/>
    </row>
    <row r="52" spans="1:17" ht="30" x14ac:dyDescent="0.25">
      <c r="A52" s="2" t="s">
        <v>556</v>
      </c>
      <c r="B52" s="201" t="s">
        <v>263</v>
      </c>
      <c r="C52" s="201" t="s">
        <v>567</v>
      </c>
      <c r="D52" s="122" t="s">
        <v>563</v>
      </c>
      <c r="E52" s="150">
        <v>44077</v>
      </c>
      <c r="F52" s="112" t="s">
        <v>207</v>
      </c>
      <c r="G52" s="111" t="s">
        <v>564</v>
      </c>
      <c r="H52" s="111">
        <v>2020</v>
      </c>
      <c r="I52" s="156" t="s">
        <v>565</v>
      </c>
      <c r="J52" s="113">
        <v>0</v>
      </c>
      <c r="K52" s="113">
        <v>0</v>
      </c>
      <c r="L52" s="113" t="s">
        <v>58</v>
      </c>
      <c r="M52" s="113" t="s">
        <v>58</v>
      </c>
      <c r="N52" s="119" t="str">
        <f t="shared" ca="1" si="3"/>
        <v>neodređeno</v>
      </c>
      <c r="O52" s="113" t="str">
        <f t="shared" ca="1" si="4"/>
        <v>DA</v>
      </c>
      <c r="P52" s="119" t="s">
        <v>626</v>
      </c>
      <c r="Q52" s="147"/>
    </row>
    <row r="53" spans="1:17" ht="45" x14ac:dyDescent="0.25">
      <c r="A53" s="2" t="s">
        <v>569</v>
      </c>
      <c r="B53" s="201" t="s">
        <v>263</v>
      </c>
      <c r="C53" s="201" t="s">
        <v>568</v>
      </c>
      <c r="D53" s="201" t="s">
        <v>570</v>
      </c>
      <c r="E53" s="150">
        <v>44099</v>
      </c>
      <c r="F53" s="112">
        <v>44196</v>
      </c>
      <c r="G53" s="111" t="s">
        <v>571</v>
      </c>
      <c r="H53" s="111">
        <v>2020</v>
      </c>
      <c r="I53" s="156" t="s">
        <v>572</v>
      </c>
      <c r="J53" s="113">
        <v>48000</v>
      </c>
      <c r="K53" s="113">
        <v>48000</v>
      </c>
      <c r="L53" s="113" t="s">
        <v>58</v>
      </c>
      <c r="M53" s="113" t="s">
        <v>58</v>
      </c>
      <c r="N53" s="119" t="str">
        <f t="shared" ca="1" si="3"/>
        <v>istekao</v>
      </c>
      <c r="O53" s="113" t="str">
        <f t="shared" ca="1" si="4"/>
        <v>NE</v>
      </c>
      <c r="P53" s="119" t="s">
        <v>625</v>
      </c>
      <c r="Q53" s="147"/>
    </row>
    <row r="54" spans="1:17" x14ac:dyDescent="0.25">
      <c r="A54" s="2" t="s">
        <v>308</v>
      </c>
      <c r="B54" s="201" t="s">
        <v>263</v>
      </c>
      <c r="C54" s="201" t="s">
        <v>573</v>
      </c>
      <c r="D54" s="122" t="s">
        <v>574</v>
      </c>
      <c r="E54" s="150">
        <v>44104</v>
      </c>
      <c r="F54" s="112">
        <v>44196</v>
      </c>
      <c r="G54" s="111" t="s">
        <v>575</v>
      </c>
      <c r="H54" s="111">
        <v>2020</v>
      </c>
      <c r="I54" s="156" t="s">
        <v>576</v>
      </c>
      <c r="J54" s="113">
        <v>106398</v>
      </c>
      <c r="K54" s="113">
        <v>106398</v>
      </c>
      <c r="L54" s="113" t="s">
        <v>58</v>
      </c>
      <c r="M54" s="113" t="s">
        <v>58</v>
      </c>
      <c r="N54" s="119" t="str">
        <f t="shared" ca="1" si="3"/>
        <v>istekao</v>
      </c>
      <c r="O54" s="113" t="str">
        <f t="shared" ca="1" si="4"/>
        <v>NE</v>
      </c>
      <c r="P54" s="119" t="s">
        <v>625</v>
      </c>
      <c r="Q54" s="147"/>
    </row>
    <row r="55" spans="1:17" x14ac:dyDescent="0.25">
      <c r="A55" s="2" t="s">
        <v>309</v>
      </c>
      <c r="B55" s="201" t="s">
        <v>263</v>
      </c>
      <c r="C55" s="201" t="s">
        <v>577</v>
      </c>
      <c r="D55" s="122" t="s">
        <v>23</v>
      </c>
      <c r="E55" s="150">
        <v>44105</v>
      </c>
      <c r="F55" s="112">
        <v>44196</v>
      </c>
      <c r="G55" s="111" t="s">
        <v>578</v>
      </c>
      <c r="H55" s="111">
        <v>2020</v>
      </c>
      <c r="I55" s="156" t="s">
        <v>579</v>
      </c>
      <c r="J55" s="113">
        <v>52500</v>
      </c>
      <c r="K55" s="113">
        <f>J55*0.25</f>
        <v>13125</v>
      </c>
      <c r="L55" s="113" t="s">
        <v>58</v>
      </c>
      <c r="M55" s="113" t="s">
        <v>58</v>
      </c>
      <c r="N55" s="119" t="str">
        <f t="shared" ca="1" si="3"/>
        <v>istekao</v>
      </c>
      <c r="O55" s="113" t="str">
        <f t="shared" ca="1" si="4"/>
        <v>NE</v>
      </c>
      <c r="P55" s="119" t="s">
        <v>625</v>
      </c>
      <c r="Q55" s="147"/>
    </row>
    <row r="56" spans="1:17" ht="30" x14ac:dyDescent="0.25">
      <c r="A56" s="2" t="s">
        <v>246</v>
      </c>
      <c r="B56" s="201" t="s">
        <v>209</v>
      </c>
      <c r="C56" s="201" t="s">
        <v>636</v>
      </c>
      <c r="D56" s="202" t="s">
        <v>633</v>
      </c>
      <c r="E56" s="150"/>
      <c r="F56" s="112"/>
      <c r="G56" s="111" t="s">
        <v>581</v>
      </c>
      <c r="H56" s="111">
        <v>2020</v>
      </c>
      <c r="I56" s="156" t="s">
        <v>580</v>
      </c>
      <c r="J56" s="113"/>
      <c r="K56" s="113"/>
      <c r="L56" s="113" t="s">
        <v>255</v>
      </c>
      <c r="M56" s="113"/>
      <c r="N56" s="119" t="str">
        <f t="shared" ca="1" si="3"/>
        <v/>
      </c>
      <c r="O56" s="113" t="str">
        <f t="shared" ca="1" si="4"/>
        <v/>
      </c>
      <c r="P56" s="119"/>
      <c r="Q56" s="147" t="s">
        <v>582</v>
      </c>
    </row>
    <row r="57" spans="1:17" x14ac:dyDescent="0.25">
      <c r="A57" s="2" t="s">
        <v>310</v>
      </c>
      <c r="B57" s="201" t="s">
        <v>263</v>
      </c>
      <c r="C57" s="201" t="s">
        <v>586</v>
      </c>
      <c r="D57" s="122" t="s">
        <v>588</v>
      </c>
      <c r="E57" s="150">
        <v>44105</v>
      </c>
      <c r="F57" s="112">
        <v>44377</v>
      </c>
      <c r="G57" s="111" t="s">
        <v>585</v>
      </c>
      <c r="H57" s="111">
        <v>2020</v>
      </c>
      <c r="I57" s="156" t="s">
        <v>587</v>
      </c>
      <c r="J57" s="203" t="s">
        <v>639</v>
      </c>
      <c r="K57" s="113"/>
      <c r="M57" s="113"/>
      <c r="N57" s="119" t="str">
        <f t="shared" ca="1" si="3"/>
        <v>istekao</v>
      </c>
      <c r="O57" s="113" t="str">
        <f t="shared" ca="1" si="4"/>
        <v>NE</v>
      </c>
      <c r="P57" s="119" t="s">
        <v>627</v>
      </c>
      <c r="Q57" s="147" t="s">
        <v>589</v>
      </c>
    </row>
    <row r="58" spans="1:17" x14ac:dyDescent="0.25">
      <c r="A58" s="2" t="s">
        <v>315</v>
      </c>
      <c r="B58" s="201" t="s">
        <v>263</v>
      </c>
      <c r="C58" s="201" t="s">
        <v>590</v>
      </c>
      <c r="D58" s="122" t="s">
        <v>591</v>
      </c>
      <c r="E58" s="150">
        <v>44127</v>
      </c>
      <c r="F58" s="112">
        <v>44492</v>
      </c>
      <c r="G58" s="111" t="s">
        <v>592</v>
      </c>
      <c r="H58" s="111">
        <v>2020</v>
      </c>
      <c r="I58" s="156" t="s">
        <v>593</v>
      </c>
      <c r="J58" s="113">
        <v>19500</v>
      </c>
      <c r="K58" s="113">
        <f>J58*1.25</f>
        <v>24375</v>
      </c>
      <c r="L58" s="113" t="s">
        <v>58</v>
      </c>
      <c r="M58" s="113" t="s">
        <v>58</v>
      </c>
      <c r="N58" s="119" t="str">
        <f t="shared" ca="1" si="3"/>
        <v>istekao</v>
      </c>
      <c r="O58" s="113" t="str">
        <f t="shared" ca="1" si="4"/>
        <v>NE</v>
      </c>
      <c r="P58" s="119" t="s">
        <v>627</v>
      </c>
      <c r="Q58" s="147"/>
    </row>
    <row r="59" spans="1:17" x14ac:dyDescent="0.25">
      <c r="A59" s="2" t="s">
        <v>323</v>
      </c>
      <c r="B59" s="201" t="s">
        <v>263</v>
      </c>
      <c r="C59" s="201" t="s">
        <v>590</v>
      </c>
      <c r="D59" s="122" t="s">
        <v>394</v>
      </c>
      <c r="E59" s="150">
        <v>44139</v>
      </c>
      <c r="F59" s="112">
        <v>44504</v>
      </c>
      <c r="G59" s="111" t="s">
        <v>595</v>
      </c>
      <c r="H59" s="111">
        <v>2020</v>
      </c>
      <c r="I59" s="156" t="s">
        <v>596</v>
      </c>
      <c r="J59" s="113">
        <v>9750</v>
      </c>
      <c r="K59" s="113">
        <f>J59*1.25</f>
        <v>12187.5</v>
      </c>
      <c r="L59" s="113" t="s">
        <v>58</v>
      </c>
      <c r="M59" s="113" t="s">
        <v>58</v>
      </c>
      <c r="N59" s="119" t="str">
        <f t="shared" ca="1" si="3"/>
        <v>istekao</v>
      </c>
      <c r="O59" s="113" t="str">
        <f t="shared" ca="1" si="4"/>
        <v>NE</v>
      </c>
      <c r="P59" s="119" t="s">
        <v>627</v>
      </c>
      <c r="Q59" s="147" t="s">
        <v>599</v>
      </c>
    </row>
    <row r="60" spans="1:17" x14ac:dyDescent="0.25">
      <c r="A60" s="2" t="s">
        <v>324</v>
      </c>
      <c r="B60" s="201" t="s">
        <v>295</v>
      </c>
      <c r="C60" s="201" t="s">
        <v>390</v>
      </c>
      <c r="D60" s="122" t="s">
        <v>391</v>
      </c>
      <c r="E60" s="150">
        <v>44158</v>
      </c>
      <c r="F60" s="112">
        <v>44523</v>
      </c>
      <c r="G60" s="111" t="s">
        <v>597</v>
      </c>
      <c r="H60" s="111">
        <v>2020</v>
      </c>
      <c r="I60" s="156" t="s">
        <v>598</v>
      </c>
      <c r="J60" s="113">
        <f>K60/1.25</f>
        <v>15365</v>
      </c>
      <c r="K60" s="113">
        <v>19206.25</v>
      </c>
      <c r="L60" s="113" t="s">
        <v>58</v>
      </c>
      <c r="M60" s="113" t="s">
        <v>58</v>
      </c>
      <c r="N60" s="119" t="str">
        <f t="shared" ca="1" si="3"/>
        <v>istekao</v>
      </c>
      <c r="O60" s="113" t="str">
        <f t="shared" ca="1" si="4"/>
        <v>NE</v>
      </c>
      <c r="P60" s="119" t="s">
        <v>625</v>
      </c>
      <c r="Q60" s="147"/>
    </row>
    <row r="61" spans="1:17" ht="30" x14ac:dyDescent="0.25">
      <c r="A61" s="2" t="s">
        <v>325</v>
      </c>
      <c r="B61" s="201" t="s">
        <v>295</v>
      </c>
      <c r="C61" s="201" t="s">
        <v>645</v>
      </c>
      <c r="D61" s="202" t="s">
        <v>640</v>
      </c>
      <c r="F61" s="112"/>
      <c r="G61" s="111" t="s">
        <v>600</v>
      </c>
      <c r="H61" s="111"/>
      <c r="I61" s="156" t="s">
        <v>606</v>
      </c>
      <c r="J61" s="113"/>
      <c r="K61" s="113"/>
      <c r="L61" s="113"/>
      <c r="M61" s="113"/>
      <c r="N61" s="119" t="str">
        <f t="shared" ca="1" si="3"/>
        <v/>
      </c>
      <c r="O61" s="113" t="str">
        <f t="shared" ca="1" si="4"/>
        <v/>
      </c>
      <c r="P61" s="119"/>
      <c r="Q61" s="147" t="s">
        <v>601</v>
      </c>
    </row>
    <row r="62" spans="1:17" ht="30" x14ac:dyDescent="0.25">
      <c r="A62" s="2" t="s">
        <v>387</v>
      </c>
      <c r="B62" s="201" t="s">
        <v>263</v>
      </c>
      <c r="C62" s="201" t="s">
        <v>603</v>
      </c>
      <c r="D62" s="122" t="s">
        <v>602</v>
      </c>
      <c r="E62" s="150">
        <v>44185</v>
      </c>
      <c r="F62" s="112">
        <v>44195</v>
      </c>
      <c r="G62" s="111" t="s">
        <v>604</v>
      </c>
      <c r="H62" s="111">
        <v>2020</v>
      </c>
      <c r="I62" s="156" t="s">
        <v>605</v>
      </c>
      <c r="J62" s="113">
        <v>7000</v>
      </c>
      <c r="K62" s="113">
        <v>7000</v>
      </c>
      <c r="L62" s="113" t="s">
        <v>58</v>
      </c>
      <c r="M62" s="113" t="s">
        <v>58</v>
      </c>
      <c r="N62" s="119" t="str">
        <f t="shared" ca="1" si="3"/>
        <v>istekao</v>
      </c>
      <c r="O62" s="113" t="str">
        <f t="shared" ca="1" si="4"/>
        <v>NE</v>
      </c>
      <c r="P62" s="119" t="s">
        <v>625</v>
      </c>
      <c r="Q62" s="147"/>
    </row>
    <row r="63" spans="1:17" ht="30" x14ac:dyDescent="0.25">
      <c r="A63" s="2" t="s">
        <v>388</v>
      </c>
      <c r="B63" s="201" t="s">
        <v>263</v>
      </c>
      <c r="C63" s="201" t="s">
        <v>608</v>
      </c>
      <c r="D63" s="122" t="s">
        <v>609</v>
      </c>
      <c r="E63" s="150">
        <v>44185</v>
      </c>
      <c r="F63" s="112">
        <v>44195</v>
      </c>
      <c r="G63" s="111" t="s">
        <v>604</v>
      </c>
      <c r="H63" s="111">
        <v>2021</v>
      </c>
      <c r="I63" s="156" t="s">
        <v>607</v>
      </c>
      <c r="J63" s="113">
        <v>7000</v>
      </c>
      <c r="K63" s="113">
        <v>7000</v>
      </c>
      <c r="L63" s="113" t="s">
        <v>58</v>
      </c>
      <c r="M63" s="113" t="s">
        <v>58</v>
      </c>
      <c r="N63" s="119" t="str">
        <f t="shared" ca="1" si="3"/>
        <v>istekao</v>
      </c>
      <c r="O63" s="113" t="str">
        <f t="shared" ca="1" si="4"/>
        <v>NE</v>
      </c>
      <c r="P63" s="119" t="s">
        <v>625</v>
      </c>
      <c r="Q63" s="147"/>
    </row>
    <row r="64" spans="1:17" x14ac:dyDescent="0.25">
      <c r="A64" s="2"/>
      <c r="B64" s="201"/>
      <c r="C64" s="201"/>
      <c r="D64" s="122"/>
      <c r="E64" s="150"/>
      <c r="F64" s="112"/>
      <c r="G64" s="111"/>
      <c r="H64" s="111"/>
      <c r="I64" s="156"/>
      <c r="J64" s="113"/>
      <c r="K64" s="111"/>
      <c r="L64" s="113"/>
      <c r="M64" s="113"/>
      <c r="N64" s="119"/>
      <c r="O64" s="113"/>
      <c r="P64" s="119"/>
      <c r="Q64" s="147"/>
    </row>
  </sheetData>
  <autoFilter ref="A6:Q63">
    <sortState ref="A7:Q63">
      <sortCondition ref="I6:I63"/>
    </sortState>
  </autoFilter>
  <mergeCells count="1">
    <mergeCell ref="K1:M1"/>
  </mergeCells>
  <conditionalFormatting sqref="O7:O54">
    <cfRule type="cellIs" dxfId="12" priority="1" operator="equal">
      <formula>"NE"</formula>
    </cfRule>
    <cfRule type="cellIs" dxfId="11" priority="2" operator="equal">
      <formula>"DA"</formula>
    </cfRule>
  </conditionalFormatting>
  <pageMargins left="0.7" right="0.7" top="0.75" bottom="0.75" header="0.3" footer="0.3"/>
  <pageSetup paperSize="9" scale="42"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64"/>
  <sheetViews>
    <sheetView workbookViewId="0">
      <pane ySplit="6" topLeftCell="A40" activePane="bottomLeft" state="frozen"/>
      <selection pane="bottomLeft" activeCell="C47" sqref="C47"/>
    </sheetView>
  </sheetViews>
  <sheetFormatPr defaultRowHeight="15" x14ac:dyDescent="0.25"/>
  <cols>
    <col min="1" max="1" width="3.7109375" style="1" customWidth="1"/>
    <col min="2" max="2" width="7.140625" style="1" customWidth="1"/>
    <col min="3" max="3" width="23.7109375" style="1" customWidth="1"/>
    <col min="4" max="4" width="20.28515625" style="120" customWidth="1"/>
    <col min="5" max="5" width="20" style="120" customWidth="1"/>
    <col min="6" max="6" width="13.42578125" style="70" customWidth="1"/>
    <col min="7" max="7" width="12.28515625" style="70" bestFit="1" customWidth="1"/>
    <col min="8" max="8" width="10.5703125" style="70" customWidth="1"/>
    <col min="9" max="9" width="10" style="154" customWidth="1"/>
    <col min="10" max="10" width="15.42578125" style="70" bestFit="1" customWidth="1"/>
    <col min="11" max="11" width="17" style="70" customWidth="1"/>
    <col min="12" max="13" width="13.42578125" style="70" customWidth="1"/>
    <col min="14" max="14" width="18" style="124" bestFit="1" customWidth="1"/>
    <col min="15" max="16" width="13.42578125" style="70" customWidth="1"/>
    <col min="17" max="17" width="18.140625" style="120" customWidth="1"/>
    <col min="18" max="16384" width="9.140625" style="1"/>
  </cols>
  <sheetData>
    <row r="1" spans="1:17" ht="54.75" customHeight="1" x14ac:dyDescent="0.25">
      <c r="A1" s="194"/>
      <c r="B1" s="195" t="s">
        <v>642</v>
      </c>
      <c r="C1" s="194"/>
      <c r="D1" s="195"/>
      <c r="E1" s="195"/>
      <c r="F1" s="196"/>
      <c r="G1" s="196"/>
      <c r="H1" s="196"/>
      <c r="I1" s="196"/>
      <c r="K1" s="370" t="s">
        <v>630</v>
      </c>
      <c r="L1" s="370"/>
      <c r="M1" s="370"/>
      <c r="P1" s="124"/>
    </row>
    <row r="2" spans="1:17" ht="18.75" x14ac:dyDescent="0.3">
      <c r="A2" s="194"/>
      <c r="B2" s="197" t="s">
        <v>631</v>
      </c>
      <c r="C2" s="194"/>
      <c r="D2" s="195"/>
      <c r="E2" s="195"/>
      <c r="F2" s="196"/>
      <c r="G2" s="196"/>
      <c r="H2" s="196"/>
      <c r="I2" s="196"/>
      <c r="J2" s="198"/>
      <c r="P2" s="124"/>
    </row>
    <row r="3" spans="1:17" ht="21" x14ac:dyDescent="0.35">
      <c r="A3" s="194"/>
      <c r="B3" s="199" t="s">
        <v>641</v>
      </c>
      <c r="C3" s="194"/>
      <c r="D3" s="195"/>
      <c r="E3" s="195"/>
      <c r="F3" s="200"/>
      <c r="G3" s="196"/>
      <c r="H3" s="196"/>
      <c r="I3" s="196"/>
      <c r="J3" s="198"/>
      <c r="K3" s="154"/>
      <c r="L3" s="154"/>
      <c r="P3" s="124"/>
    </row>
    <row r="4" spans="1:17" ht="15.75" customHeight="1" x14ac:dyDescent="0.35">
      <c r="B4" s="204"/>
      <c r="G4" s="154"/>
      <c r="H4" s="154"/>
      <c r="J4" s="198"/>
      <c r="K4" s="154"/>
      <c r="L4" s="154"/>
      <c r="P4" s="124"/>
    </row>
    <row r="5" spans="1:17" x14ac:dyDescent="0.25">
      <c r="A5" s="108" t="s">
        <v>3</v>
      </c>
      <c r="B5" s="108" t="s">
        <v>208</v>
      </c>
      <c r="C5" s="108" t="s">
        <v>0</v>
      </c>
      <c r="D5" s="121" t="s">
        <v>1</v>
      </c>
      <c r="E5" s="121" t="s">
        <v>248</v>
      </c>
      <c r="F5" s="109" t="s">
        <v>249</v>
      </c>
      <c r="G5" s="109" t="s">
        <v>261</v>
      </c>
      <c r="H5" s="109"/>
      <c r="I5" s="155"/>
      <c r="J5" s="109" t="s">
        <v>274</v>
      </c>
      <c r="K5" s="109" t="s">
        <v>275</v>
      </c>
      <c r="L5" s="109" t="s">
        <v>253</v>
      </c>
      <c r="M5" s="109" t="s">
        <v>254</v>
      </c>
      <c r="N5" s="125" t="s">
        <v>257</v>
      </c>
      <c r="O5" s="109" t="s">
        <v>262</v>
      </c>
      <c r="P5" s="109" t="s">
        <v>624</v>
      </c>
      <c r="Q5" s="121" t="s">
        <v>280</v>
      </c>
    </row>
    <row r="6" spans="1:17" x14ac:dyDescent="0.25">
      <c r="A6" s="108"/>
      <c r="B6" s="108"/>
      <c r="C6" s="108"/>
      <c r="D6" s="121"/>
      <c r="E6" s="121"/>
      <c r="F6" s="109"/>
      <c r="G6" s="109"/>
      <c r="H6" s="109" t="s">
        <v>328</v>
      </c>
      <c r="I6" s="155" t="s">
        <v>329</v>
      </c>
      <c r="J6" s="109"/>
      <c r="K6" s="109"/>
      <c r="L6" s="109"/>
      <c r="M6" s="109"/>
      <c r="N6" s="125"/>
      <c r="O6" s="109"/>
      <c r="P6" s="109"/>
      <c r="Q6" s="121"/>
    </row>
    <row r="7" spans="1:17" ht="30" x14ac:dyDescent="0.25">
      <c r="A7" s="2" t="s">
        <v>10</v>
      </c>
      <c r="B7" s="191" t="s">
        <v>263</v>
      </c>
      <c r="C7" s="191" t="s">
        <v>610</v>
      </c>
      <c r="D7" s="122" t="s">
        <v>611</v>
      </c>
      <c r="E7" s="150">
        <v>44197</v>
      </c>
      <c r="F7" s="112">
        <v>44927</v>
      </c>
      <c r="G7" s="111" t="s">
        <v>612</v>
      </c>
      <c r="H7" s="111">
        <v>2021</v>
      </c>
      <c r="I7" s="156" t="s">
        <v>330</v>
      </c>
      <c r="J7" s="113">
        <v>13200</v>
      </c>
      <c r="K7" s="113">
        <f>J7*1.25</f>
        <v>16500</v>
      </c>
      <c r="L7" s="113" t="s">
        <v>58</v>
      </c>
      <c r="M7" s="113" t="s">
        <v>58</v>
      </c>
      <c r="N7" s="119" t="str">
        <f ca="1">IF(F7="","",IF(F7="neodređeno","neodređeno",IF((-(TODAY()-F7))&gt;0,-(TODAY()-F7),"istekao")))</f>
        <v>istekao</v>
      </c>
      <c r="O7" s="113" t="str">
        <f ca="1">IF(F7="","",IF(F7="neodređeno","DA",IF(-(TODAY()-F7)&gt;0,"DA","NE")))</f>
        <v>NE</v>
      </c>
      <c r="P7" s="113" t="s">
        <v>625</v>
      </c>
      <c r="Q7" s="147"/>
    </row>
    <row r="8" spans="1:17" x14ac:dyDescent="0.25">
      <c r="A8" s="2" t="s">
        <v>11</v>
      </c>
      <c r="B8" s="2" t="s">
        <v>209</v>
      </c>
      <c r="C8" s="2" t="s">
        <v>645</v>
      </c>
      <c r="D8" s="122" t="s">
        <v>659</v>
      </c>
      <c r="E8" s="150">
        <v>44228</v>
      </c>
      <c r="F8" s="112">
        <v>44957</v>
      </c>
      <c r="G8" s="111" t="s">
        <v>613</v>
      </c>
      <c r="H8" s="111">
        <v>2021</v>
      </c>
      <c r="I8" s="156" t="s">
        <v>349</v>
      </c>
      <c r="J8" s="113">
        <v>40000</v>
      </c>
      <c r="K8" s="113">
        <v>50000</v>
      </c>
      <c r="L8" s="111" t="s">
        <v>255</v>
      </c>
      <c r="M8" s="111" t="s">
        <v>58</v>
      </c>
      <c r="N8" s="119" t="str">
        <f t="shared" ref="N8:N63" ca="1" si="0">IF(F8="","",IF(F8="neodređeno","neodređeno",IF((-(TODAY()-F8))&gt;0,-(TODAY()-F8),"istekao")))</f>
        <v>istekao</v>
      </c>
      <c r="O8" s="113" t="str">
        <f ca="1">IF(F8="","",IF(F8="neodređeno","DA",IF(-(TODAY()-F8)&gt;0,"DA","NE")))</f>
        <v>NE</v>
      </c>
      <c r="P8" s="113" t="s">
        <v>626</v>
      </c>
      <c r="Q8" s="122"/>
    </row>
    <row r="9" spans="1:17" x14ac:dyDescent="0.25">
      <c r="A9" s="2" t="s">
        <v>12</v>
      </c>
      <c r="B9" s="192" t="s">
        <v>263</v>
      </c>
      <c r="C9" s="192" t="s">
        <v>614</v>
      </c>
      <c r="D9" s="122" t="s">
        <v>615</v>
      </c>
      <c r="E9" s="150">
        <v>44211</v>
      </c>
      <c r="F9" s="112" t="s">
        <v>207</v>
      </c>
      <c r="G9" s="111" t="s">
        <v>616</v>
      </c>
      <c r="H9" s="111">
        <v>2021</v>
      </c>
      <c r="I9" s="156" t="s">
        <v>355</v>
      </c>
      <c r="J9" s="113">
        <v>2880</v>
      </c>
      <c r="K9" s="113">
        <v>3600</v>
      </c>
      <c r="L9" s="113" t="s">
        <v>58</v>
      </c>
      <c r="M9" s="113" t="s">
        <v>58</v>
      </c>
      <c r="N9" s="119" t="str">
        <f t="shared" ca="1" si="0"/>
        <v>neodređeno</v>
      </c>
      <c r="O9" s="113" t="str">
        <f t="shared" ref="O9:O63" ca="1" si="1">IF(F9="","",IF(F9="neodređeno","DA",IF(-(TODAY()-F9)&gt;0,"DA","NE")))</f>
        <v>DA</v>
      </c>
      <c r="P9" s="113" t="s">
        <v>627</v>
      </c>
      <c r="Q9" s="147"/>
    </row>
    <row r="10" spans="1:17" x14ac:dyDescent="0.25">
      <c r="A10" s="2" t="s">
        <v>13</v>
      </c>
      <c r="B10" s="193" t="s">
        <v>263</v>
      </c>
      <c r="C10" s="193" t="s">
        <v>4</v>
      </c>
      <c r="D10" s="122" t="s">
        <v>746</v>
      </c>
      <c r="E10" s="150">
        <v>44232</v>
      </c>
      <c r="F10" s="112">
        <v>44597</v>
      </c>
      <c r="G10" s="111" t="s">
        <v>617</v>
      </c>
      <c r="H10" s="111">
        <v>2021</v>
      </c>
      <c r="I10" s="156" t="s">
        <v>357</v>
      </c>
      <c r="J10" s="113">
        <v>24156.799999999999</v>
      </c>
      <c r="K10" s="113">
        <f>J10*1.25</f>
        <v>30196</v>
      </c>
      <c r="L10" s="113" t="s">
        <v>58</v>
      </c>
      <c r="M10" s="113" t="s">
        <v>58</v>
      </c>
      <c r="N10" s="119" t="str">
        <f t="shared" ca="1" si="0"/>
        <v>istekao</v>
      </c>
      <c r="O10" s="113" t="str">
        <f t="shared" ca="1" si="1"/>
        <v>NE</v>
      </c>
      <c r="P10" s="113" t="s">
        <v>627</v>
      </c>
      <c r="Q10" s="147"/>
    </row>
    <row r="11" spans="1:17" x14ac:dyDescent="0.25">
      <c r="A11" s="2" t="s">
        <v>182</v>
      </c>
      <c r="B11" s="193" t="s">
        <v>295</v>
      </c>
      <c r="C11" s="193" t="s">
        <v>618</v>
      </c>
      <c r="D11" s="122" t="s">
        <v>619</v>
      </c>
      <c r="E11" s="150">
        <v>44222</v>
      </c>
      <c r="F11" s="112">
        <f>E11+29</f>
        <v>44251</v>
      </c>
      <c r="G11" s="111" t="s">
        <v>620</v>
      </c>
      <c r="H11" s="111">
        <v>2021</v>
      </c>
      <c r="I11" s="156" t="s">
        <v>347</v>
      </c>
      <c r="J11" s="113">
        <v>1650</v>
      </c>
      <c r="K11" s="113">
        <f>J11*1.25</f>
        <v>2062.5</v>
      </c>
      <c r="L11" s="113" t="s">
        <v>621</v>
      </c>
      <c r="M11" s="113" t="s">
        <v>58</v>
      </c>
      <c r="N11" s="119" t="str">
        <f t="shared" ca="1" si="0"/>
        <v>istekao</v>
      </c>
      <c r="O11" s="113" t="str">
        <f t="shared" ca="1" si="1"/>
        <v>NE</v>
      </c>
      <c r="P11" s="113" t="s">
        <v>625</v>
      </c>
      <c r="Q11" s="147"/>
    </row>
    <row r="12" spans="1:17" s="146" customFormat="1" x14ac:dyDescent="0.25">
      <c r="A12" s="139" t="s">
        <v>204</v>
      </c>
      <c r="B12" s="140" t="s">
        <v>209</v>
      </c>
      <c r="C12" s="140" t="s">
        <v>201</v>
      </c>
      <c r="D12" s="141" t="s">
        <v>623</v>
      </c>
      <c r="E12" s="152">
        <v>44228</v>
      </c>
      <c r="F12" s="142">
        <v>44592</v>
      </c>
      <c r="G12" s="143" t="s">
        <v>622</v>
      </c>
      <c r="H12" s="143">
        <v>2021</v>
      </c>
      <c r="I12" s="157" t="s">
        <v>348</v>
      </c>
      <c r="J12" s="113">
        <v>163520</v>
      </c>
      <c r="K12" s="113">
        <f>J12*1.25</f>
        <v>204400</v>
      </c>
      <c r="L12" s="113" t="s">
        <v>255</v>
      </c>
      <c r="M12" s="113" t="s">
        <v>621</v>
      </c>
      <c r="N12" s="119" t="str">
        <f t="shared" ca="1" si="0"/>
        <v>istekao</v>
      </c>
      <c r="O12" s="144" t="str">
        <f t="shared" ca="1" si="1"/>
        <v>NE</v>
      </c>
      <c r="P12" s="144" t="s">
        <v>627</v>
      </c>
      <c r="Q12" s="141"/>
    </row>
    <row r="13" spans="1:17" x14ac:dyDescent="0.25">
      <c r="A13" s="139" t="s">
        <v>211</v>
      </c>
      <c r="B13" s="168" t="s">
        <v>263</v>
      </c>
      <c r="C13" s="169" t="s">
        <v>130</v>
      </c>
      <c r="D13" s="122" t="s">
        <v>660</v>
      </c>
      <c r="E13" s="150">
        <v>44270</v>
      </c>
      <c r="F13" s="112">
        <v>44635</v>
      </c>
      <c r="G13" s="111" t="s">
        <v>644</v>
      </c>
      <c r="H13" s="111">
        <v>2021</v>
      </c>
      <c r="I13" s="156" t="s">
        <v>345</v>
      </c>
      <c r="J13" s="113">
        <v>11840.7</v>
      </c>
      <c r="K13" s="113">
        <v>14800.88</v>
      </c>
      <c r="L13" s="113" t="s">
        <v>58</v>
      </c>
      <c r="M13" s="113" t="s">
        <v>58</v>
      </c>
      <c r="N13" s="119" t="str">
        <f t="shared" ca="1" si="0"/>
        <v>istekao</v>
      </c>
      <c r="O13" s="144" t="str">
        <f t="shared" ca="1" si="1"/>
        <v>NE</v>
      </c>
      <c r="P13" s="113" t="s">
        <v>627</v>
      </c>
      <c r="Q13" s="147"/>
    </row>
    <row r="14" spans="1:17" x14ac:dyDescent="0.25">
      <c r="A14" s="139" t="s">
        <v>212</v>
      </c>
      <c r="B14" s="171" t="s">
        <v>263</v>
      </c>
      <c r="C14" s="171" t="s">
        <v>326</v>
      </c>
      <c r="D14" s="122" t="s">
        <v>44</v>
      </c>
      <c r="E14" s="150">
        <v>44270</v>
      </c>
      <c r="F14" s="112">
        <v>44635</v>
      </c>
      <c r="G14" s="111" t="s">
        <v>661</v>
      </c>
      <c r="H14" s="111">
        <v>2021</v>
      </c>
      <c r="I14" s="156" t="s">
        <v>333</v>
      </c>
      <c r="J14" s="113">
        <v>7830.95</v>
      </c>
      <c r="K14" s="113">
        <v>9788.69</v>
      </c>
      <c r="L14" s="113" t="s">
        <v>58</v>
      </c>
      <c r="M14" s="113" t="s">
        <v>58</v>
      </c>
      <c r="N14" s="119" t="str">
        <f t="shared" ca="1" si="0"/>
        <v>istekao</v>
      </c>
      <c r="O14" s="144" t="str">
        <f t="shared" ca="1" si="1"/>
        <v>NE</v>
      </c>
      <c r="P14" s="113" t="s">
        <v>627</v>
      </c>
      <c r="Q14" s="147"/>
    </row>
    <row r="15" spans="1:17" x14ac:dyDescent="0.25">
      <c r="A15" s="139" t="s">
        <v>213</v>
      </c>
      <c r="B15" s="174" t="s">
        <v>263</v>
      </c>
      <c r="C15" s="174" t="s">
        <v>654</v>
      </c>
      <c r="D15" s="122" t="s">
        <v>662</v>
      </c>
      <c r="E15" s="150">
        <v>44270</v>
      </c>
      <c r="F15" s="112">
        <v>44635</v>
      </c>
      <c r="G15" s="111" t="s">
        <v>663</v>
      </c>
      <c r="H15" s="111">
        <v>2021</v>
      </c>
      <c r="I15" s="156" t="s">
        <v>346</v>
      </c>
      <c r="J15" s="113">
        <v>57851.199999999997</v>
      </c>
      <c r="K15" s="113">
        <v>72314</v>
      </c>
      <c r="L15" s="113" t="s">
        <v>58</v>
      </c>
      <c r="M15" s="113" t="s">
        <v>58</v>
      </c>
      <c r="N15" s="119" t="str">
        <f t="shared" ca="1" si="0"/>
        <v>istekao</v>
      </c>
      <c r="O15" s="144" t="str">
        <f t="shared" ca="1" si="1"/>
        <v>NE</v>
      </c>
      <c r="P15" s="113" t="s">
        <v>627</v>
      </c>
      <c r="Q15" s="147"/>
    </row>
    <row r="16" spans="1:17" x14ac:dyDescent="0.25">
      <c r="A16" s="139" t="s">
        <v>298</v>
      </c>
      <c r="B16" s="212" t="s">
        <v>263</v>
      </c>
      <c r="C16" s="212" t="s">
        <v>433</v>
      </c>
      <c r="D16" s="122" t="s">
        <v>664</v>
      </c>
      <c r="E16" s="150">
        <v>44270</v>
      </c>
      <c r="F16" s="112">
        <v>44635</v>
      </c>
      <c r="G16" s="111" t="s">
        <v>665</v>
      </c>
      <c r="H16" s="111">
        <v>2021</v>
      </c>
      <c r="I16" s="156" t="s">
        <v>337</v>
      </c>
      <c r="J16" s="113">
        <v>12014</v>
      </c>
      <c r="K16" s="113">
        <v>15017.5</v>
      </c>
      <c r="L16" s="113" t="s">
        <v>58</v>
      </c>
      <c r="M16" s="113" t="s">
        <v>58</v>
      </c>
      <c r="N16" s="119" t="str">
        <f t="shared" ca="1" si="0"/>
        <v>istekao</v>
      </c>
      <c r="O16" s="113" t="str">
        <f t="shared" ca="1" si="1"/>
        <v>NE</v>
      </c>
      <c r="P16" s="113" t="s">
        <v>627</v>
      </c>
      <c r="Q16" s="147"/>
    </row>
    <row r="17" spans="1:17" x14ac:dyDescent="0.25">
      <c r="A17" s="139" t="s">
        <v>299</v>
      </c>
      <c r="B17" s="213" t="s">
        <v>295</v>
      </c>
      <c r="C17" s="213" t="s">
        <v>14</v>
      </c>
      <c r="D17" s="122" t="s">
        <v>666</v>
      </c>
      <c r="E17" s="150">
        <v>44273</v>
      </c>
      <c r="F17" s="112">
        <v>44670</v>
      </c>
      <c r="G17" s="111" t="s">
        <v>667</v>
      </c>
      <c r="H17" s="111">
        <v>2021</v>
      </c>
      <c r="I17" s="156" t="s">
        <v>338</v>
      </c>
      <c r="J17" s="113">
        <v>91244.52</v>
      </c>
      <c r="K17" s="113">
        <f>J17*1.25</f>
        <v>114055.65000000001</v>
      </c>
      <c r="L17" s="113" t="s">
        <v>621</v>
      </c>
      <c r="M17" s="113" t="s">
        <v>621</v>
      </c>
      <c r="N17" s="119" t="str">
        <f t="shared" ca="1" si="0"/>
        <v>istekao</v>
      </c>
      <c r="O17" s="113" t="str">
        <f t="shared" ca="1" si="1"/>
        <v>NE</v>
      </c>
      <c r="P17" s="113"/>
      <c r="Q17" s="147"/>
    </row>
    <row r="18" spans="1:17" x14ac:dyDescent="0.25">
      <c r="A18" s="139" t="s">
        <v>300</v>
      </c>
      <c r="B18" s="214" t="s">
        <v>263</v>
      </c>
      <c r="C18" s="214" t="s">
        <v>668</v>
      </c>
      <c r="D18" s="122" t="s">
        <v>669</v>
      </c>
      <c r="E18" s="150">
        <v>44301</v>
      </c>
      <c r="F18" s="112">
        <v>44666</v>
      </c>
      <c r="G18" s="111" t="s">
        <v>670</v>
      </c>
      <c r="H18" s="111">
        <v>2021</v>
      </c>
      <c r="I18" s="156" t="s">
        <v>339</v>
      </c>
      <c r="J18" s="113">
        <v>2398.7199999999998</v>
      </c>
      <c r="K18" s="113">
        <f>J18*1.1</f>
        <v>2638.5920000000001</v>
      </c>
      <c r="L18" s="113" t="s">
        <v>58</v>
      </c>
      <c r="M18" s="113" t="s">
        <v>58</v>
      </c>
      <c r="N18" s="119" t="str">
        <f t="shared" ca="1" si="0"/>
        <v>istekao</v>
      </c>
      <c r="O18" s="113" t="str">
        <f t="shared" ca="1" si="1"/>
        <v>NE</v>
      </c>
      <c r="P18" s="113"/>
      <c r="Q18" s="147"/>
    </row>
    <row r="19" spans="1:17" ht="30" x14ac:dyDescent="0.25">
      <c r="A19" s="139" t="s">
        <v>214</v>
      </c>
      <c r="B19" s="215" t="s">
        <v>263</v>
      </c>
      <c r="C19" s="215" t="s">
        <v>22</v>
      </c>
      <c r="D19" s="122" t="s">
        <v>23</v>
      </c>
      <c r="E19" s="150">
        <v>44378</v>
      </c>
      <c r="F19" s="112">
        <v>44743</v>
      </c>
      <c r="G19" s="111" t="s">
        <v>671</v>
      </c>
      <c r="H19" s="111">
        <v>2021</v>
      </c>
      <c r="I19" s="156" t="s">
        <v>340</v>
      </c>
      <c r="J19" s="113">
        <v>10094</v>
      </c>
      <c r="K19" s="113">
        <f>J19*1.25</f>
        <v>12617.5</v>
      </c>
      <c r="L19" s="113" t="s">
        <v>58</v>
      </c>
      <c r="M19" s="113" t="s">
        <v>58</v>
      </c>
      <c r="N19" s="119" t="str">
        <f t="shared" ca="1" si="0"/>
        <v>istekao</v>
      </c>
      <c r="O19" s="113" t="str">
        <f t="shared" ca="1" si="1"/>
        <v>NE</v>
      </c>
      <c r="P19" s="113"/>
      <c r="Q19" s="147"/>
    </row>
    <row r="20" spans="1:17" ht="30" x14ac:dyDescent="0.25">
      <c r="A20" s="139" t="s">
        <v>215</v>
      </c>
      <c r="B20" s="215" t="s">
        <v>263</v>
      </c>
      <c r="C20" s="215" t="s">
        <v>672</v>
      </c>
      <c r="D20" s="122" t="s">
        <v>25</v>
      </c>
      <c r="E20" s="150">
        <v>44378</v>
      </c>
      <c r="F20" s="112">
        <v>44743</v>
      </c>
      <c r="G20" s="111" t="s">
        <v>673</v>
      </c>
      <c r="H20" s="111">
        <v>2021</v>
      </c>
      <c r="I20" s="156" t="s">
        <v>341</v>
      </c>
      <c r="J20" s="113">
        <v>22450</v>
      </c>
      <c r="K20" s="113">
        <f>J20*1.13</f>
        <v>25368.499999999996</v>
      </c>
      <c r="L20" s="113" t="s">
        <v>58</v>
      </c>
      <c r="M20" s="113" t="s">
        <v>58</v>
      </c>
      <c r="N20" s="119" t="str">
        <f t="shared" ca="1" si="0"/>
        <v>istekao</v>
      </c>
      <c r="O20" s="113" t="str">
        <f t="shared" ca="1" si="1"/>
        <v>NE</v>
      </c>
      <c r="P20" s="113"/>
      <c r="Q20" s="147"/>
    </row>
    <row r="21" spans="1:17" x14ac:dyDescent="0.25">
      <c r="A21" s="139" t="s">
        <v>216</v>
      </c>
      <c r="B21" s="215" t="s">
        <v>263</v>
      </c>
      <c r="C21" s="215" t="s">
        <v>47</v>
      </c>
      <c r="D21" s="122" t="s">
        <v>49</v>
      </c>
      <c r="E21" s="150">
        <v>44378</v>
      </c>
      <c r="F21" s="112">
        <v>44743</v>
      </c>
      <c r="G21" s="111" t="s">
        <v>674</v>
      </c>
      <c r="H21" s="111">
        <v>2021</v>
      </c>
      <c r="I21" s="156" t="s">
        <v>342</v>
      </c>
      <c r="J21" s="113">
        <v>46613.8</v>
      </c>
      <c r="K21" s="113">
        <v>58267.25</v>
      </c>
      <c r="L21" s="113" t="s">
        <v>58</v>
      </c>
      <c r="M21" s="113" t="s">
        <v>58</v>
      </c>
      <c r="N21" s="119" t="str">
        <f t="shared" ca="1" si="0"/>
        <v>istekao</v>
      </c>
      <c r="O21" s="113" t="str">
        <f t="shared" ca="1" si="1"/>
        <v>NE</v>
      </c>
      <c r="P21" s="113"/>
      <c r="Q21" s="147"/>
    </row>
    <row r="22" spans="1:17" x14ac:dyDescent="0.25">
      <c r="A22" s="139" t="s">
        <v>217</v>
      </c>
      <c r="B22" s="215" t="s">
        <v>263</v>
      </c>
      <c r="C22" s="215" t="s">
        <v>48</v>
      </c>
      <c r="D22" s="122" t="s">
        <v>49</v>
      </c>
      <c r="E22" s="150">
        <v>44378</v>
      </c>
      <c r="F22" s="112">
        <v>44743</v>
      </c>
      <c r="G22" s="111" t="s">
        <v>675</v>
      </c>
      <c r="H22" s="111">
        <v>2021</v>
      </c>
      <c r="I22" s="156" t="s">
        <v>331</v>
      </c>
      <c r="J22" s="113">
        <v>59422.5</v>
      </c>
      <c r="K22" s="113">
        <f>J22*1.25</f>
        <v>74278.125</v>
      </c>
      <c r="L22" s="113" t="s">
        <v>58</v>
      </c>
      <c r="M22" s="113" t="s">
        <v>58</v>
      </c>
      <c r="N22" s="119" t="str">
        <f ca="1">IF(F22="","",IF(F22="neodređeno","neodređeno",IF((-(TODAY()-F22))&gt;0,-(TODAY()-F22),"istekao")))</f>
        <v>istekao</v>
      </c>
      <c r="O22" s="113" t="str">
        <f t="shared" ca="1" si="1"/>
        <v>NE</v>
      </c>
      <c r="P22" s="113"/>
      <c r="Q22" s="147"/>
    </row>
    <row r="23" spans="1:17" x14ac:dyDescent="0.25">
      <c r="A23" s="139" t="s">
        <v>218</v>
      </c>
      <c r="B23" s="216" t="s">
        <v>209</v>
      </c>
      <c r="C23" s="216" t="s">
        <v>676</v>
      </c>
      <c r="D23" s="122" t="s">
        <v>659</v>
      </c>
      <c r="E23" s="150">
        <v>44313</v>
      </c>
      <c r="F23" s="112">
        <v>44678</v>
      </c>
      <c r="G23" s="111" t="s">
        <v>677</v>
      </c>
      <c r="H23" s="111">
        <v>2021</v>
      </c>
      <c r="I23" s="156" t="s">
        <v>332</v>
      </c>
      <c r="J23" s="113"/>
      <c r="K23" s="113"/>
      <c r="L23" s="113" t="s">
        <v>58</v>
      </c>
      <c r="M23" s="113" t="s">
        <v>58</v>
      </c>
      <c r="N23" s="119" t="str">
        <f t="shared" ca="1" si="0"/>
        <v>istekao</v>
      </c>
      <c r="O23" s="113" t="str">
        <f t="shared" ca="1" si="1"/>
        <v>NE</v>
      </c>
      <c r="P23" s="113"/>
      <c r="Q23" s="147"/>
    </row>
    <row r="24" spans="1:17" x14ac:dyDescent="0.25">
      <c r="A24" s="139" t="s">
        <v>219</v>
      </c>
      <c r="B24" s="176" t="s">
        <v>209</v>
      </c>
      <c r="C24" s="177" t="s">
        <v>676</v>
      </c>
      <c r="D24" s="122" t="s">
        <v>659</v>
      </c>
      <c r="E24" s="150">
        <v>44313</v>
      </c>
      <c r="F24" s="112">
        <v>44678</v>
      </c>
      <c r="G24" s="111" t="s">
        <v>681</v>
      </c>
      <c r="H24" s="111">
        <v>2021</v>
      </c>
      <c r="I24" s="156" t="s">
        <v>343</v>
      </c>
      <c r="J24" s="113"/>
      <c r="K24" s="113"/>
      <c r="L24" s="113" t="s">
        <v>58</v>
      </c>
      <c r="M24" s="113" t="s">
        <v>58</v>
      </c>
      <c r="N24" s="119">
        <v>302</v>
      </c>
      <c r="O24" s="113" t="str">
        <f t="shared" ca="1" si="1"/>
        <v>NE</v>
      </c>
      <c r="P24" s="113"/>
      <c r="Q24" s="147"/>
    </row>
    <row r="25" spans="1:17" x14ac:dyDescent="0.25">
      <c r="A25" s="139" t="s">
        <v>220</v>
      </c>
      <c r="B25" s="176" t="s">
        <v>209</v>
      </c>
      <c r="C25" s="177" t="s">
        <v>676</v>
      </c>
      <c r="D25" s="122" t="s">
        <v>659</v>
      </c>
      <c r="E25" s="150">
        <v>44313</v>
      </c>
      <c r="F25" s="112">
        <v>44678</v>
      </c>
      <c r="G25" s="111" t="s">
        <v>682</v>
      </c>
      <c r="H25" s="111">
        <v>2021</v>
      </c>
      <c r="I25" s="156" t="s">
        <v>352</v>
      </c>
      <c r="J25" s="113"/>
      <c r="K25" s="111"/>
      <c r="L25" s="113" t="s">
        <v>58</v>
      </c>
      <c r="M25" s="113" t="s">
        <v>58</v>
      </c>
      <c r="N25" s="119">
        <v>302</v>
      </c>
      <c r="O25" s="113" t="str">
        <f t="shared" ca="1" si="1"/>
        <v>NE</v>
      </c>
      <c r="P25" s="113"/>
      <c r="Q25" s="147"/>
    </row>
    <row r="26" spans="1:17" x14ac:dyDescent="0.25">
      <c r="A26" s="2" t="s">
        <v>221</v>
      </c>
      <c r="B26" s="217" t="s">
        <v>263</v>
      </c>
      <c r="C26" s="217" t="s">
        <v>64</v>
      </c>
      <c r="D26" s="122" t="s">
        <v>49</v>
      </c>
      <c r="E26" s="150">
        <v>44397</v>
      </c>
      <c r="F26" s="112">
        <v>44762</v>
      </c>
      <c r="G26" s="111" t="s">
        <v>683</v>
      </c>
      <c r="H26" s="111">
        <v>2021</v>
      </c>
      <c r="I26" s="156" t="s">
        <v>351</v>
      </c>
      <c r="J26" s="113">
        <v>12410</v>
      </c>
      <c r="K26" s="113">
        <v>14023.3</v>
      </c>
      <c r="L26" s="113" t="s">
        <v>58</v>
      </c>
      <c r="M26" s="113" t="s">
        <v>58</v>
      </c>
      <c r="N26" s="119" t="str">
        <f t="shared" ca="1" si="0"/>
        <v>istekao</v>
      </c>
      <c r="O26" s="113" t="str">
        <f t="shared" ca="1" si="1"/>
        <v>NE</v>
      </c>
      <c r="P26" s="113"/>
      <c r="Q26" s="147"/>
    </row>
    <row r="27" spans="1:17" x14ac:dyDescent="0.25">
      <c r="A27" s="2" t="s">
        <v>222</v>
      </c>
      <c r="B27" s="217" t="s">
        <v>263</v>
      </c>
      <c r="C27" s="217" t="s">
        <v>99</v>
      </c>
      <c r="D27" s="122" t="s">
        <v>49</v>
      </c>
      <c r="E27" s="150">
        <v>44397</v>
      </c>
      <c r="F27" s="112">
        <v>44762</v>
      </c>
      <c r="G27" s="111" t="s">
        <v>684</v>
      </c>
      <c r="H27" s="111">
        <v>2021</v>
      </c>
      <c r="I27" s="156" t="s">
        <v>334</v>
      </c>
      <c r="J27" s="113">
        <v>18255</v>
      </c>
      <c r="K27" s="113">
        <v>20628.150000000001</v>
      </c>
      <c r="L27" s="113" t="s">
        <v>58</v>
      </c>
      <c r="M27" s="113" t="s">
        <v>58</v>
      </c>
      <c r="N27" s="119" t="str">
        <f t="shared" ca="1" si="0"/>
        <v>istekao</v>
      </c>
      <c r="O27" s="113" t="str">
        <f t="shared" ca="1" si="1"/>
        <v>NE</v>
      </c>
      <c r="P27" s="113"/>
      <c r="Q27" s="147"/>
    </row>
    <row r="28" spans="1:17" x14ac:dyDescent="0.25">
      <c r="A28" s="2" t="s">
        <v>223</v>
      </c>
      <c r="B28" s="217" t="s">
        <v>263</v>
      </c>
      <c r="C28" s="217" t="s">
        <v>485</v>
      </c>
      <c r="D28" s="122" t="s">
        <v>49</v>
      </c>
      <c r="E28" s="150">
        <v>44397</v>
      </c>
      <c r="F28" s="112">
        <v>44762</v>
      </c>
      <c r="G28" s="111" t="s">
        <v>685</v>
      </c>
      <c r="H28" s="111">
        <v>2021</v>
      </c>
      <c r="I28" s="156" t="s">
        <v>335</v>
      </c>
      <c r="J28" s="113">
        <v>3500</v>
      </c>
      <c r="K28" s="113">
        <f>J28*1.25</f>
        <v>4375</v>
      </c>
      <c r="L28" s="113" t="s">
        <v>58</v>
      </c>
      <c r="M28" s="113" t="s">
        <v>58</v>
      </c>
      <c r="N28" s="119" t="str">
        <f t="shared" ca="1" si="0"/>
        <v>istekao</v>
      </c>
      <c r="O28" s="113" t="str">
        <f t="shared" ca="1" si="1"/>
        <v>NE</v>
      </c>
      <c r="P28" s="113"/>
      <c r="Q28" s="147"/>
    </row>
    <row r="29" spans="1:17" ht="30" x14ac:dyDescent="0.25">
      <c r="A29" s="2" t="s">
        <v>224</v>
      </c>
      <c r="B29" s="217" t="s">
        <v>263</v>
      </c>
      <c r="C29" s="217" t="s">
        <v>69</v>
      </c>
      <c r="D29" s="122" t="s">
        <v>49</v>
      </c>
      <c r="E29" s="150">
        <v>44397</v>
      </c>
      <c r="F29" s="112">
        <v>44762</v>
      </c>
      <c r="G29" s="111" t="s">
        <v>697</v>
      </c>
      <c r="H29" s="111">
        <v>2021</v>
      </c>
      <c r="I29" s="156" t="s">
        <v>344</v>
      </c>
      <c r="J29" s="113">
        <v>50962.5</v>
      </c>
      <c r="K29" s="113">
        <f t="shared" ref="K29:K31" si="2">J29*1.25</f>
        <v>63703.125</v>
      </c>
      <c r="L29" s="113" t="s">
        <v>58</v>
      </c>
      <c r="M29" s="113" t="s">
        <v>58</v>
      </c>
      <c r="N29" s="119" t="str">
        <f t="shared" ca="1" si="0"/>
        <v>istekao</v>
      </c>
      <c r="O29" s="113" t="str">
        <f t="shared" ca="1" si="1"/>
        <v>NE</v>
      </c>
      <c r="P29" s="113"/>
      <c r="Q29" s="147"/>
    </row>
    <row r="30" spans="1:17" ht="30" x14ac:dyDescent="0.25">
      <c r="A30" s="2" t="s">
        <v>225</v>
      </c>
      <c r="B30" s="217" t="s">
        <v>263</v>
      </c>
      <c r="C30" s="217" t="s">
        <v>484</v>
      </c>
      <c r="D30" s="122" t="s">
        <v>49</v>
      </c>
      <c r="E30" s="150">
        <v>44397</v>
      </c>
      <c r="F30" s="112">
        <v>44762</v>
      </c>
      <c r="G30" s="111" t="s">
        <v>687</v>
      </c>
      <c r="H30" s="111">
        <v>2021</v>
      </c>
      <c r="I30" s="156" t="s">
        <v>353</v>
      </c>
      <c r="J30" s="113">
        <v>7885</v>
      </c>
      <c r="K30" s="113">
        <f t="shared" si="2"/>
        <v>9856.25</v>
      </c>
      <c r="L30" s="113" t="s">
        <v>58</v>
      </c>
      <c r="M30" s="113" t="s">
        <v>58</v>
      </c>
      <c r="N30" s="119" t="str">
        <f t="shared" ca="1" si="0"/>
        <v>istekao</v>
      </c>
      <c r="O30" s="113" t="str">
        <f t="shared" ca="1" si="1"/>
        <v>NE</v>
      </c>
      <c r="P30" s="113"/>
      <c r="Q30" s="147"/>
    </row>
    <row r="31" spans="1:17" x14ac:dyDescent="0.25">
      <c r="A31" s="2" t="s">
        <v>226</v>
      </c>
      <c r="B31" s="217" t="s">
        <v>263</v>
      </c>
      <c r="C31" s="217" t="s">
        <v>486</v>
      </c>
      <c r="D31" s="122" t="s">
        <v>49</v>
      </c>
      <c r="E31" s="150">
        <v>44397</v>
      </c>
      <c r="F31" s="112">
        <v>44762</v>
      </c>
      <c r="G31" s="111" t="s">
        <v>686</v>
      </c>
      <c r="H31" s="111">
        <v>2021</v>
      </c>
      <c r="I31" s="156" t="s">
        <v>354</v>
      </c>
      <c r="J31" s="113">
        <v>20272.2</v>
      </c>
      <c r="K31" s="113">
        <f t="shared" si="2"/>
        <v>25340.25</v>
      </c>
      <c r="L31" s="113" t="s">
        <v>58</v>
      </c>
      <c r="M31" s="113" t="s">
        <v>58</v>
      </c>
      <c r="N31" s="119" t="str">
        <f t="shared" ca="1" si="0"/>
        <v>istekao</v>
      </c>
      <c r="O31" s="113" t="str">
        <f t="shared" ca="1" si="1"/>
        <v>NE</v>
      </c>
      <c r="P31" s="113"/>
      <c r="Q31" s="147"/>
    </row>
    <row r="32" spans="1:17" x14ac:dyDescent="0.25">
      <c r="A32" s="2" t="s">
        <v>227</v>
      </c>
      <c r="B32" s="217" t="s">
        <v>263</v>
      </c>
      <c r="C32" s="217" t="s">
        <v>695</v>
      </c>
      <c r="D32" s="122" t="s">
        <v>49</v>
      </c>
      <c r="E32" s="150">
        <v>44397</v>
      </c>
      <c r="F32" s="112">
        <v>44762</v>
      </c>
      <c r="G32" s="111" t="s">
        <v>696</v>
      </c>
      <c r="H32" s="111">
        <v>2021</v>
      </c>
      <c r="I32" s="156" t="s">
        <v>356</v>
      </c>
      <c r="J32" s="113">
        <v>39940</v>
      </c>
      <c r="K32" s="113">
        <f>J32*1.05</f>
        <v>41937</v>
      </c>
      <c r="L32" s="113" t="s">
        <v>58</v>
      </c>
      <c r="M32" s="113" t="s">
        <v>58</v>
      </c>
      <c r="N32" s="119" t="str">
        <f t="shared" ca="1" si="0"/>
        <v>istekao</v>
      </c>
      <c r="O32" s="113" t="str">
        <f t="shared" ca="1" si="1"/>
        <v>NE</v>
      </c>
      <c r="P32" s="113"/>
      <c r="Q32" s="147"/>
    </row>
    <row r="33" spans="1:17" ht="45" x14ac:dyDescent="0.25">
      <c r="A33" s="2" t="s">
        <v>228</v>
      </c>
      <c r="B33" s="217" t="s">
        <v>263</v>
      </c>
      <c r="C33" s="217" t="s">
        <v>688</v>
      </c>
      <c r="D33" s="122" t="s">
        <v>488</v>
      </c>
      <c r="E33" s="150">
        <v>44397</v>
      </c>
      <c r="F33" s="112">
        <v>44762</v>
      </c>
      <c r="G33" s="111" t="s">
        <v>689</v>
      </c>
      <c r="H33" s="111">
        <v>2021</v>
      </c>
      <c r="I33" s="156" t="s">
        <v>447</v>
      </c>
      <c r="J33" s="113">
        <v>40458.43</v>
      </c>
      <c r="K33" s="113">
        <f>J33*1.25</f>
        <v>50573.037499999999</v>
      </c>
      <c r="L33" s="113" t="s">
        <v>58</v>
      </c>
      <c r="M33" s="113" t="s">
        <v>58</v>
      </c>
      <c r="N33" s="119" t="str">
        <f t="shared" ca="1" si="0"/>
        <v>istekao</v>
      </c>
      <c r="O33" s="113" t="str">
        <f t="shared" ca="1" si="1"/>
        <v>NE</v>
      </c>
      <c r="P33" s="113"/>
      <c r="Q33" s="147"/>
    </row>
    <row r="34" spans="1:17" x14ac:dyDescent="0.25">
      <c r="A34" s="2" t="s">
        <v>229</v>
      </c>
      <c r="B34" s="217" t="s">
        <v>263</v>
      </c>
      <c r="C34" s="217" t="s">
        <v>62</v>
      </c>
      <c r="D34" s="122" t="s">
        <v>49</v>
      </c>
      <c r="E34" s="150">
        <v>44397</v>
      </c>
      <c r="F34" s="112">
        <v>44762</v>
      </c>
      <c r="G34" s="111" t="s">
        <v>694</v>
      </c>
      <c r="H34" s="111">
        <v>2021</v>
      </c>
      <c r="I34" s="156" t="s">
        <v>490</v>
      </c>
      <c r="J34" s="113">
        <v>43692</v>
      </c>
      <c r="K34" s="113">
        <v>49371.96</v>
      </c>
      <c r="L34" s="113" t="s">
        <v>58</v>
      </c>
      <c r="M34" s="113" t="s">
        <v>58</v>
      </c>
      <c r="N34" s="119" t="str">
        <f t="shared" ca="1" si="0"/>
        <v>istekao</v>
      </c>
      <c r="O34" s="113" t="str">
        <f t="shared" ca="1" si="1"/>
        <v>NE</v>
      </c>
      <c r="P34" s="113"/>
      <c r="Q34" s="147"/>
    </row>
    <row r="35" spans="1:17" x14ac:dyDescent="0.25">
      <c r="A35" s="2" t="s">
        <v>230</v>
      </c>
      <c r="B35" s="217" t="s">
        <v>263</v>
      </c>
      <c r="C35" s="217" t="s">
        <v>98</v>
      </c>
      <c r="D35" s="122" t="s">
        <v>488</v>
      </c>
      <c r="E35" s="150">
        <v>44397</v>
      </c>
      <c r="F35" s="112">
        <v>44762</v>
      </c>
      <c r="G35" s="111" t="s">
        <v>690</v>
      </c>
      <c r="H35" s="111">
        <v>2021</v>
      </c>
      <c r="I35" s="156" t="s">
        <v>491</v>
      </c>
      <c r="J35" s="113">
        <v>9692.4</v>
      </c>
      <c r="K35" s="113">
        <f>J35*1.05</f>
        <v>10177.02</v>
      </c>
      <c r="L35" s="113" t="s">
        <v>58</v>
      </c>
      <c r="M35" s="113" t="s">
        <v>58</v>
      </c>
      <c r="N35" s="119" t="str">
        <f t="shared" ca="1" si="0"/>
        <v>istekao</v>
      </c>
      <c r="O35" s="113" t="str">
        <f t="shared" ca="1" si="1"/>
        <v>NE</v>
      </c>
      <c r="P35" s="113"/>
      <c r="Q35" s="147"/>
    </row>
    <row r="36" spans="1:17" x14ac:dyDescent="0.25">
      <c r="A36" s="2" t="s">
        <v>231</v>
      </c>
      <c r="B36" s="217" t="s">
        <v>263</v>
      </c>
      <c r="C36" s="218" t="s">
        <v>101</v>
      </c>
      <c r="D36" s="122" t="s">
        <v>49</v>
      </c>
      <c r="E36" s="150">
        <v>44397</v>
      </c>
      <c r="F36" s="112">
        <v>44762</v>
      </c>
      <c r="G36" s="111" t="s">
        <v>693</v>
      </c>
      <c r="H36" s="111">
        <v>2021</v>
      </c>
      <c r="I36" s="156" t="s">
        <v>492</v>
      </c>
      <c r="J36" s="113">
        <v>6597</v>
      </c>
      <c r="K36" s="113">
        <f>J36*1.25</f>
        <v>8246.25</v>
      </c>
      <c r="L36" s="113" t="s">
        <v>58</v>
      </c>
      <c r="M36" s="113" t="s">
        <v>58</v>
      </c>
      <c r="N36" s="119" t="str">
        <f t="shared" ca="1" si="0"/>
        <v>istekao</v>
      </c>
      <c r="O36" s="113" t="str">
        <f t="shared" ca="1" si="1"/>
        <v>NE</v>
      </c>
      <c r="P36" s="113"/>
      <c r="Q36" s="147"/>
    </row>
    <row r="37" spans="1:17" ht="30" x14ac:dyDescent="0.25">
      <c r="A37" s="2" t="s">
        <v>232</v>
      </c>
      <c r="B37" s="178" t="s">
        <v>263</v>
      </c>
      <c r="C37" s="224" t="s">
        <v>680</v>
      </c>
      <c r="D37" s="225" t="s">
        <v>679</v>
      </c>
      <c r="E37" s="150">
        <v>44379</v>
      </c>
      <c r="F37" s="112">
        <v>44439</v>
      </c>
      <c r="G37" s="111" t="s">
        <v>678</v>
      </c>
      <c r="H37" s="111">
        <v>2021</v>
      </c>
      <c r="I37" s="156" t="s">
        <v>350</v>
      </c>
      <c r="J37" s="113">
        <v>134575</v>
      </c>
      <c r="K37" s="113">
        <f>J37*1.25</f>
        <v>168218.75</v>
      </c>
      <c r="L37" s="113" t="s">
        <v>58</v>
      </c>
      <c r="M37" s="113" t="s">
        <v>58</v>
      </c>
      <c r="N37" s="119" t="str">
        <f ca="1">IF(F37="","",IF(F37="neodređeno","neodređeno",IF((-(TODAY()-F37))&gt;0,-(TODAY()-F37),"istekao")))</f>
        <v>istekao</v>
      </c>
      <c r="O37" s="113" t="str">
        <f ca="1">IF(F37="","",IF(F37="neodređeno","DA",IF(-(TODAY()-F37)&gt;0,"DA","NE")))</f>
        <v>NE</v>
      </c>
      <c r="P37" s="113"/>
      <c r="Q37" s="147"/>
    </row>
    <row r="38" spans="1:17" x14ac:dyDescent="0.25">
      <c r="A38" s="2" t="s">
        <v>233</v>
      </c>
      <c r="B38" s="222" t="s">
        <v>263</v>
      </c>
      <c r="C38" s="228" t="s">
        <v>463</v>
      </c>
      <c r="D38" s="229" t="s">
        <v>19</v>
      </c>
      <c r="E38" s="223">
        <v>44397</v>
      </c>
      <c r="F38" s="112">
        <v>44762</v>
      </c>
      <c r="G38" s="111" t="s">
        <v>692</v>
      </c>
      <c r="H38" s="111">
        <v>2021</v>
      </c>
      <c r="I38" s="156" t="s">
        <v>499</v>
      </c>
      <c r="J38" s="113">
        <v>19595</v>
      </c>
      <c r="K38" s="113">
        <f t="shared" ref="K38:K39" si="3">J38*1.25</f>
        <v>24493.75</v>
      </c>
      <c r="L38" s="113" t="s">
        <v>58</v>
      </c>
      <c r="M38" s="113" t="s">
        <v>58</v>
      </c>
      <c r="N38" s="119" t="str">
        <f t="shared" ca="1" si="0"/>
        <v>istekao</v>
      </c>
      <c r="O38" s="113" t="str">
        <f t="shared" ca="1" si="1"/>
        <v>NE</v>
      </c>
      <c r="P38" s="113"/>
      <c r="Q38" s="147"/>
    </row>
    <row r="39" spans="1:17" x14ac:dyDescent="0.25">
      <c r="A39" s="2" t="s">
        <v>234</v>
      </c>
      <c r="B39" s="1" t="s">
        <v>263</v>
      </c>
      <c r="C39" s="33" t="s">
        <v>291</v>
      </c>
      <c r="D39" s="229" t="s">
        <v>19</v>
      </c>
      <c r="E39" s="223">
        <v>44397</v>
      </c>
      <c r="F39" s="112">
        <v>44762</v>
      </c>
      <c r="G39" s="111" t="s">
        <v>691</v>
      </c>
      <c r="H39" s="111">
        <v>2021</v>
      </c>
      <c r="I39" s="156" t="s">
        <v>503</v>
      </c>
      <c r="J39" s="113">
        <v>6550.25</v>
      </c>
      <c r="K39" s="113">
        <f t="shared" si="3"/>
        <v>8187.8125</v>
      </c>
      <c r="L39" s="113" t="s">
        <v>58</v>
      </c>
      <c r="M39" s="113" t="s">
        <v>58</v>
      </c>
      <c r="N39" s="119" t="str">
        <f t="shared" ca="1" si="0"/>
        <v>istekao</v>
      </c>
      <c r="O39" s="113" t="str">
        <f ca="1">IF(F39="","",IF(F39="neodređeno","DA",IF(-(TODAY()-F39)&gt;0,"DA","NE")))</f>
        <v>NE</v>
      </c>
      <c r="P39" s="113"/>
      <c r="Q39" s="147"/>
    </row>
    <row r="40" spans="1:17" x14ac:dyDescent="0.25">
      <c r="A40" s="2" t="s">
        <v>235</v>
      </c>
      <c r="B40" s="222" t="s">
        <v>263</v>
      </c>
      <c r="C40" s="228" t="s">
        <v>700</v>
      </c>
      <c r="D40" s="230" t="s">
        <v>703</v>
      </c>
      <c r="E40" s="223">
        <v>44397</v>
      </c>
      <c r="F40" s="112">
        <v>44762</v>
      </c>
      <c r="G40" s="111" t="s">
        <v>698</v>
      </c>
      <c r="H40" s="111">
        <v>2021</v>
      </c>
      <c r="I40" s="156" t="s">
        <v>507</v>
      </c>
      <c r="J40" s="113">
        <v>47867.5</v>
      </c>
      <c r="K40" s="113">
        <f>J40*1.05</f>
        <v>50260.875</v>
      </c>
      <c r="L40" s="113" t="s">
        <v>58</v>
      </c>
      <c r="M40" s="113" t="s">
        <v>58</v>
      </c>
      <c r="N40" s="119" t="str">
        <f t="shared" ca="1" si="0"/>
        <v>istekao</v>
      </c>
      <c r="O40" s="113" t="str">
        <f t="shared" ca="1" si="1"/>
        <v>NE</v>
      </c>
      <c r="P40" s="113"/>
      <c r="Q40" s="147"/>
    </row>
    <row r="41" spans="1:17" x14ac:dyDescent="0.25">
      <c r="A41" s="2" t="s">
        <v>236</v>
      </c>
      <c r="B41" s="222" t="s">
        <v>263</v>
      </c>
      <c r="C41" s="228" t="s">
        <v>20</v>
      </c>
      <c r="D41" s="230" t="s">
        <v>21</v>
      </c>
      <c r="E41" s="223">
        <v>44397</v>
      </c>
      <c r="F41" s="112">
        <v>44762</v>
      </c>
      <c r="G41" s="111" t="s">
        <v>699</v>
      </c>
      <c r="H41" s="111">
        <v>2021</v>
      </c>
      <c r="I41" s="156" t="s">
        <v>508</v>
      </c>
      <c r="J41" s="113">
        <v>25443.75</v>
      </c>
      <c r="K41" s="113">
        <f>J41*1.25</f>
        <v>31804.6875</v>
      </c>
      <c r="L41" s="113" t="s">
        <v>58</v>
      </c>
      <c r="M41" s="113" t="s">
        <v>58</v>
      </c>
      <c r="N41" s="119" t="str">
        <f t="shared" ca="1" si="0"/>
        <v>istekao</v>
      </c>
      <c r="O41" s="113" t="str">
        <f t="shared" ca="1" si="1"/>
        <v>NE</v>
      </c>
      <c r="P41" s="113"/>
      <c r="Q41" s="147"/>
    </row>
    <row r="42" spans="1:17" x14ac:dyDescent="0.25">
      <c r="A42" s="2" t="s">
        <v>237</v>
      </c>
      <c r="B42" s="5" t="s">
        <v>263</v>
      </c>
      <c r="C42" s="33" t="s">
        <v>713</v>
      </c>
      <c r="D42" s="230" t="s">
        <v>679</v>
      </c>
      <c r="E42" s="223">
        <v>44419</v>
      </c>
      <c r="F42" s="112">
        <v>44453</v>
      </c>
      <c r="G42" s="111" t="s">
        <v>714</v>
      </c>
      <c r="H42" s="111">
        <v>2021</v>
      </c>
      <c r="I42" s="156" t="s">
        <v>516</v>
      </c>
      <c r="J42" s="113">
        <v>96750</v>
      </c>
      <c r="K42" s="113">
        <f>J42*1.25</f>
        <v>120937.5</v>
      </c>
      <c r="L42" s="113" t="s">
        <v>58</v>
      </c>
      <c r="M42" s="113" t="s">
        <v>58</v>
      </c>
      <c r="N42" s="119" t="str">
        <f t="shared" ca="1" si="0"/>
        <v>istekao</v>
      </c>
      <c r="O42" s="113" t="str">
        <f t="shared" ca="1" si="1"/>
        <v>NE</v>
      </c>
      <c r="P42" s="113"/>
      <c r="Q42" s="122"/>
    </row>
    <row r="43" spans="1:17" ht="45" x14ac:dyDescent="0.25">
      <c r="A43" s="2" t="s">
        <v>238</v>
      </c>
      <c r="B43" s="2" t="s">
        <v>263</v>
      </c>
      <c r="C43" s="226" t="s">
        <v>704</v>
      </c>
      <c r="D43" s="227" t="s">
        <v>49</v>
      </c>
      <c r="E43" s="150" t="s">
        <v>705</v>
      </c>
      <c r="F43" s="112">
        <v>44821</v>
      </c>
      <c r="G43" s="111" t="s">
        <v>706</v>
      </c>
      <c r="H43" s="111">
        <v>2021</v>
      </c>
      <c r="I43" s="156" t="s">
        <v>518</v>
      </c>
      <c r="J43" s="113">
        <v>55790.400000000001</v>
      </c>
      <c r="K43" s="113">
        <f>J43*1.25</f>
        <v>69738</v>
      </c>
      <c r="L43" s="113" t="s">
        <v>58</v>
      </c>
      <c r="M43" s="113" t="s">
        <v>58</v>
      </c>
      <c r="N43" s="119" t="str">
        <f t="shared" ca="1" si="0"/>
        <v>istekao</v>
      </c>
      <c r="O43" s="113" t="str">
        <f t="shared" ca="1" si="1"/>
        <v>NE</v>
      </c>
      <c r="P43" s="113"/>
      <c r="Q43" s="122"/>
    </row>
    <row r="44" spans="1:17" ht="30" x14ac:dyDescent="0.25">
      <c r="A44" s="2" t="s">
        <v>239</v>
      </c>
      <c r="B44" s="2" t="s">
        <v>263</v>
      </c>
      <c r="C44" s="219" t="s">
        <v>551</v>
      </c>
      <c r="D44" s="122" t="s">
        <v>49</v>
      </c>
      <c r="E44" s="150" t="s">
        <v>705</v>
      </c>
      <c r="F44" s="112">
        <v>44821</v>
      </c>
      <c r="G44" s="111" t="s">
        <v>707</v>
      </c>
      <c r="H44" s="70">
        <v>2021</v>
      </c>
      <c r="I44" s="156" t="s">
        <v>522</v>
      </c>
      <c r="J44" s="113">
        <v>15975</v>
      </c>
      <c r="K44" s="113">
        <f t="shared" ref="K44:K45" si="4">J44*1.25</f>
        <v>19968.75</v>
      </c>
      <c r="L44" s="113" t="s">
        <v>58</v>
      </c>
      <c r="M44" s="113" t="s">
        <v>58</v>
      </c>
      <c r="N44" s="119" t="str">
        <f t="shared" ca="1" si="0"/>
        <v>istekao</v>
      </c>
      <c r="O44" s="113" t="str">
        <f t="shared" ca="1" si="1"/>
        <v>NE</v>
      </c>
      <c r="P44" s="113"/>
      <c r="Q44" s="147"/>
    </row>
    <row r="45" spans="1:17" ht="45" x14ac:dyDescent="0.25">
      <c r="A45" s="2" t="s">
        <v>83</v>
      </c>
      <c r="B45" s="2" t="s">
        <v>263</v>
      </c>
      <c r="C45" s="219" t="s">
        <v>708</v>
      </c>
      <c r="D45" s="122" t="s">
        <v>709</v>
      </c>
      <c r="E45" s="150">
        <v>44457</v>
      </c>
      <c r="F45" s="112">
        <v>44822</v>
      </c>
      <c r="G45" s="111" t="s">
        <v>710</v>
      </c>
      <c r="H45" s="111">
        <v>2021</v>
      </c>
      <c r="I45" s="156" t="s">
        <v>526</v>
      </c>
      <c r="J45" s="113">
        <v>30407.3</v>
      </c>
      <c r="K45" s="113">
        <f t="shared" si="4"/>
        <v>38009.125</v>
      </c>
      <c r="L45" s="113" t="s">
        <v>58</v>
      </c>
      <c r="M45" s="113" t="s">
        <v>58</v>
      </c>
      <c r="N45" s="119" t="str">
        <f t="shared" ca="1" si="0"/>
        <v>istekao</v>
      </c>
      <c r="O45" s="113" t="str">
        <f t="shared" ca="1" si="1"/>
        <v>NE</v>
      </c>
      <c r="P45" s="113"/>
      <c r="Q45" s="147"/>
    </row>
    <row r="46" spans="1:17" x14ac:dyDescent="0.25">
      <c r="A46" s="2" t="s">
        <v>84</v>
      </c>
      <c r="B46" s="2" t="s">
        <v>263</v>
      </c>
      <c r="C46" s="219" t="s">
        <v>316</v>
      </c>
      <c r="D46" s="122" t="s">
        <v>711</v>
      </c>
      <c r="E46" s="150">
        <v>44454</v>
      </c>
      <c r="F46" s="112">
        <v>44819</v>
      </c>
      <c r="G46" s="111" t="s">
        <v>712</v>
      </c>
      <c r="H46" s="70">
        <v>2021</v>
      </c>
      <c r="I46" s="156" t="s">
        <v>531</v>
      </c>
      <c r="J46" s="113">
        <v>6992</v>
      </c>
      <c r="K46" s="113">
        <f>J46*1.13</f>
        <v>7900.9599999999991</v>
      </c>
      <c r="L46" s="113" t="s">
        <v>58</v>
      </c>
      <c r="M46" s="113" t="s">
        <v>58</v>
      </c>
      <c r="N46" s="119" t="str">
        <f t="shared" ca="1" si="0"/>
        <v>istekao</v>
      </c>
      <c r="O46" s="113" t="str">
        <f t="shared" ca="1" si="1"/>
        <v>NE</v>
      </c>
      <c r="P46" s="113"/>
      <c r="Q46" s="147"/>
    </row>
    <row r="47" spans="1:17" s="305" customFormat="1" x14ac:dyDescent="0.25">
      <c r="A47" s="61" t="s">
        <v>240</v>
      </c>
      <c r="B47" s="296" t="s">
        <v>209</v>
      </c>
      <c r="C47" s="296" t="s">
        <v>715</v>
      </c>
      <c r="D47" s="297" t="s">
        <v>716</v>
      </c>
      <c r="E47" s="298">
        <v>44484</v>
      </c>
      <c r="F47" s="299">
        <v>45214</v>
      </c>
      <c r="G47" s="300" t="s">
        <v>717</v>
      </c>
      <c r="H47" s="300">
        <v>2021</v>
      </c>
      <c r="I47" s="301" t="s">
        <v>336</v>
      </c>
      <c r="J47" s="302"/>
      <c r="K47" s="302"/>
      <c r="L47" s="302" t="s">
        <v>112</v>
      </c>
      <c r="M47" s="302" t="s">
        <v>112</v>
      </c>
      <c r="N47" s="303" t="str">
        <f t="shared" ca="1" si="0"/>
        <v>istekao</v>
      </c>
      <c r="O47" s="302" t="str">
        <f t="shared" ca="1" si="1"/>
        <v>NE</v>
      </c>
      <c r="P47" s="302"/>
      <c r="Q47" s="304"/>
    </row>
    <row r="48" spans="1:17" x14ac:dyDescent="0.25">
      <c r="A48" s="2" t="s">
        <v>306</v>
      </c>
      <c r="B48" s="220" t="s">
        <v>263</v>
      </c>
      <c r="C48" s="220" t="s">
        <v>718</v>
      </c>
      <c r="D48" s="122" t="s">
        <v>591</v>
      </c>
      <c r="E48" s="150">
        <v>44491</v>
      </c>
      <c r="F48" s="112">
        <v>44855</v>
      </c>
      <c r="G48" s="111" t="s">
        <v>719</v>
      </c>
      <c r="H48" s="111">
        <v>2021</v>
      </c>
      <c r="I48" s="156" t="s">
        <v>538</v>
      </c>
      <c r="J48" s="113">
        <v>30600</v>
      </c>
      <c r="K48" s="113">
        <f>J48*0.25</f>
        <v>7650</v>
      </c>
      <c r="L48" s="113" t="s">
        <v>58</v>
      </c>
      <c r="M48" s="113" t="s">
        <v>58</v>
      </c>
      <c r="N48" s="119" t="str">
        <f t="shared" ca="1" si="0"/>
        <v>istekao</v>
      </c>
      <c r="O48" s="113" t="str">
        <f t="shared" ca="1" si="1"/>
        <v>NE</v>
      </c>
      <c r="P48" s="113"/>
      <c r="Q48" s="147"/>
    </row>
    <row r="49" spans="1:17" ht="30" x14ac:dyDescent="0.25">
      <c r="A49" s="2" t="s">
        <v>241</v>
      </c>
      <c r="B49" s="221" t="s">
        <v>263</v>
      </c>
      <c r="C49" s="221" t="s">
        <v>722</v>
      </c>
      <c r="D49" s="122" t="s">
        <v>265</v>
      </c>
      <c r="E49" s="150">
        <v>44515</v>
      </c>
      <c r="F49" s="112">
        <v>44545</v>
      </c>
      <c r="G49" s="111" t="s">
        <v>720</v>
      </c>
      <c r="H49" s="111">
        <v>2021</v>
      </c>
      <c r="I49" s="156" t="s">
        <v>553</v>
      </c>
      <c r="J49" s="113">
        <v>194000</v>
      </c>
      <c r="K49" s="113">
        <v>48500</v>
      </c>
      <c r="L49" s="113" t="s">
        <v>58</v>
      </c>
      <c r="M49" s="113" t="s">
        <v>58</v>
      </c>
      <c r="N49" s="119" t="str">
        <f t="shared" ca="1" si="0"/>
        <v>istekao</v>
      </c>
      <c r="O49" s="113" t="str">
        <f t="shared" ca="1" si="1"/>
        <v>NE</v>
      </c>
      <c r="P49" s="113"/>
      <c r="Q49" s="147"/>
    </row>
    <row r="50" spans="1:17" x14ac:dyDescent="0.25">
      <c r="A50" s="2" t="s">
        <v>242</v>
      </c>
      <c r="B50" s="221" t="s">
        <v>263</v>
      </c>
      <c r="C50" s="221" t="s">
        <v>723</v>
      </c>
      <c r="D50" s="122" t="s">
        <v>724</v>
      </c>
      <c r="E50" s="150">
        <v>44523</v>
      </c>
      <c r="F50" s="112">
        <f>E50+60</f>
        <v>44583</v>
      </c>
      <c r="G50" s="111" t="s">
        <v>725</v>
      </c>
      <c r="H50" s="111">
        <v>2021</v>
      </c>
      <c r="I50" s="156" t="s">
        <v>721</v>
      </c>
      <c r="J50" s="113">
        <v>129920</v>
      </c>
      <c r="K50" s="113">
        <f>J50*0.25</f>
        <v>32480</v>
      </c>
      <c r="L50" s="113" t="s">
        <v>58</v>
      </c>
      <c r="M50" s="113" t="s">
        <v>58</v>
      </c>
      <c r="N50" s="119" t="str">
        <f t="shared" ca="1" si="0"/>
        <v>istekao</v>
      </c>
      <c r="O50" s="113" t="str">
        <f t="shared" ca="1" si="1"/>
        <v>NE</v>
      </c>
      <c r="P50" s="113"/>
      <c r="Q50" s="147"/>
    </row>
    <row r="51" spans="1:17" x14ac:dyDescent="0.25">
      <c r="A51" s="2" t="s">
        <v>243</v>
      </c>
      <c r="B51" s="221" t="s">
        <v>263</v>
      </c>
      <c r="C51" s="221" t="s">
        <v>528</v>
      </c>
      <c r="D51" s="122" t="s">
        <v>726</v>
      </c>
      <c r="E51" s="150">
        <v>44550</v>
      </c>
      <c r="F51" s="112">
        <f>E51+60</f>
        <v>44610</v>
      </c>
      <c r="G51" s="111" t="s">
        <v>727</v>
      </c>
      <c r="H51" s="111">
        <v>2021</v>
      </c>
      <c r="I51" s="156" t="s">
        <v>561</v>
      </c>
      <c r="J51" s="113">
        <v>187330</v>
      </c>
      <c r="K51" s="113">
        <f>J51*0.25</f>
        <v>46832.5</v>
      </c>
      <c r="L51" s="113" t="s">
        <v>58</v>
      </c>
      <c r="M51" s="113" t="s">
        <v>58</v>
      </c>
      <c r="N51" s="119" t="str">
        <f t="shared" ca="1" si="0"/>
        <v>istekao</v>
      </c>
      <c r="O51" s="113" t="str">
        <f t="shared" ca="1" si="1"/>
        <v>NE</v>
      </c>
      <c r="P51" s="113"/>
      <c r="Q51" s="147"/>
    </row>
    <row r="52" spans="1:17" ht="30" x14ac:dyDescent="0.25">
      <c r="A52" s="2" t="s">
        <v>244</v>
      </c>
      <c r="B52" s="166" t="s">
        <v>263</v>
      </c>
      <c r="C52" s="180" t="s">
        <v>610</v>
      </c>
      <c r="D52" s="122" t="s">
        <v>611</v>
      </c>
      <c r="E52" s="150">
        <v>44545</v>
      </c>
      <c r="F52" s="112">
        <v>44910</v>
      </c>
      <c r="G52" s="111" t="s">
        <v>728</v>
      </c>
      <c r="H52" s="111">
        <v>2021</v>
      </c>
      <c r="I52" s="156" t="s">
        <v>553</v>
      </c>
      <c r="J52" s="113">
        <v>13500</v>
      </c>
      <c r="K52" s="113">
        <f>J52*0.025</f>
        <v>337.5</v>
      </c>
      <c r="L52" s="113" t="s">
        <v>58</v>
      </c>
      <c r="M52" s="113" t="s">
        <v>58</v>
      </c>
      <c r="N52" s="119" t="str">
        <f t="shared" ca="1" si="0"/>
        <v>istekao</v>
      </c>
      <c r="O52" s="113" t="str">
        <f t="shared" ca="1" si="1"/>
        <v>NE</v>
      </c>
      <c r="P52" s="113"/>
      <c r="Q52" s="147"/>
    </row>
    <row r="53" spans="1:17" x14ac:dyDescent="0.25">
      <c r="A53" s="2" t="s">
        <v>245</v>
      </c>
      <c r="B53" s="181"/>
      <c r="C53" s="181"/>
      <c r="D53" s="180"/>
      <c r="E53" s="150"/>
      <c r="F53" s="112"/>
      <c r="G53" s="111"/>
      <c r="H53" s="111"/>
      <c r="I53" s="156"/>
      <c r="J53" s="113"/>
      <c r="K53" s="113"/>
      <c r="L53" s="113"/>
      <c r="M53" s="113"/>
      <c r="N53" s="119" t="str">
        <f t="shared" ca="1" si="0"/>
        <v/>
      </c>
      <c r="O53" s="113" t="str">
        <f t="shared" ca="1" si="1"/>
        <v/>
      </c>
      <c r="P53" s="113"/>
      <c r="Q53" s="147"/>
    </row>
    <row r="54" spans="1:17" x14ac:dyDescent="0.25">
      <c r="A54" s="2" t="s">
        <v>307</v>
      </c>
      <c r="B54" s="182"/>
      <c r="C54" s="182"/>
      <c r="D54" s="122"/>
      <c r="E54" s="150"/>
      <c r="F54" s="112"/>
      <c r="G54" s="111"/>
      <c r="H54" s="111"/>
      <c r="I54" s="156"/>
      <c r="J54" s="113"/>
      <c r="K54" s="113"/>
      <c r="L54" s="113"/>
      <c r="M54" s="113"/>
      <c r="N54" s="119" t="str">
        <f t="shared" ca="1" si="0"/>
        <v/>
      </c>
      <c r="O54" s="113" t="str">
        <f t="shared" ca="1" si="1"/>
        <v/>
      </c>
      <c r="P54" s="113"/>
      <c r="Q54" s="147"/>
    </row>
    <row r="55" spans="1:17" x14ac:dyDescent="0.25">
      <c r="A55" s="2" t="s">
        <v>308</v>
      </c>
      <c r="B55" s="183"/>
      <c r="C55" s="183"/>
      <c r="D55" s="122"/>
      <c r="E55" s="150"/>
      <c r="F55" s="112"/>
      <c r="G55" s="111"/>
      <c r="H55" s="111"/>
      <c r="I55" s="156"/>
      <c r="J55" s="113"/>
      <c r="K55" s="111"/>
      <c r="L55" s="113"/>
      <c r="M55" s="113"/>
      <c r="N55" s="119" t="str">
        <f t="shared" ca="1" si="0"/>
        <v/>
      </c>
      <c r="O55" s="113" t="str">
        <f t="shared" ca="1" si="1"/>
        <v/>
      </c>
      <c r="P55" s="113"/>
      <c r="Q55" s="147"/>
    </row>
    <row r="56" spans="1:17" x14ac:dyDescent="0.25">
      <c r="A56" s="2" t="s">
        <v>309</v>
      </c>
      <c r="B56" s="184"/>
      <c r="C56" s="186"/>
      <c r="D56" s="122"/>
      <c r="E56" s="150"/>
      <c r="F56" s="112"/>
      <c r="G56" s="111"/>
      <c r="H56" s="111"/>
      <c r="I56" s="156"/>
      <c r="J56" s="113"/>
      <c r="K56" s="111"/>
      <c r="L56" s="113"/>
      <c r="M56" s="113"/>
      <c r="N56" s="119" t="str">
        <f t="shared" ca="1" si="0"/>
        <v/>
      </c>
      <c r="O56" s="113" t="str">
        <f t="shared" ca="1" si="1"/>
        <v/>
      </c>
      <c r="P56" s="113"/>
      <c r="Q56" s="147"/>
    </row>
    <row r="57" spans="1:17" x14ac:dyDescent="0.25">
      <c r="A57" s="2" t="s">
        <v>246</v>
      </c>
      <c r="B57" s="185"/>
      <c r="C57" s="185"/>
      <c r="D57" s="122"/>
      <c r="E57" s="150"/>
      <c r="F57" s="112"/>
      <c r="G57" s="111"/>
      <c r="H57" s="111"/>
      <c r="I57" s="156"/>
      <c r="J57" s="113"/>
      <c r="K57" s="111"/>
      <c r="L57" s="113"/>
      <c r="M57" s="113"/>
      <c r="N57" s="119" t="str">
        <f t="shared" ca="1" si="0"/>
        <v/>
      </c>
      <c r="O57" s="113" t="str">
        <f t="shared" ca="1" si="1"/>
        <v/>
      </c>
      <c r="P57" s="113"/>
      <c r="Q57" s="147"/>
    </row>
    <row r="58" spans="1:17" x14ac:dyDescent="0.25">
      <c r="A58" s="2" t="s">
        <v>310</v>
      </c>
      <c r="B58" s="187"/>
      <c r="C58" s="187"/>
      <c r="D58" s="122"/>
      <c r="E58" s="150"/>
      <c r="F58" s="112"/>
      <c r="G58" s="111"/>
      <c r="H58" s="111"/>
      <c r="I58" s="156"/>
      <c r="J58" s="113"/>
      <c r="K58" s="111"/>
      <c r="L58" s="113"/>
      <c r="M58" s="113"/>
      <c r="N58" s="119" t="str">
        <f t="shared" ca="1" si="0"/>
        <v/>
      </c>
      <c r="O58" s="113" t="str">
        <f t="shared" ca="1" si="1"/>
        <v/>
      </c>
      <c r="P58" s="113"/>
      <c r="Q58" s="147"/>
    </row>
    <row r="59" spans="1:17" x14ac:dyDescent="0.25">
      <c r="A59" s="2" t="s">
        <v>315</v>
      </c>
      <c r="B59" s="188"/>
      <c r="C59" s="187"/>
      <c r="D59" s="122"/>
      <c r="E59" s="150"/>
      <c r="F59" s="112"/>
      <c r="G59" s="111"/>
      <c r="H59" s="111"/>
      <c r="I59" s="156"/>
      <c r="J59" s="113"/>
      <c r="K59" s="111"/>
      <c r="L59" s="113"/>
      <c r="M59" s="113"/>
      <c r="N59" s="119" t="str">
        <f t="shared" ca="1" si="0"/>
        <v/>
      </c>
      <c r="O59" s="113" t="str">
        <f t="shared" ca="1" si="1"/>
        <v/>
      </c>
      <c r="P59" s="113"/>
      <c r="Q59" s="147"/>
    </row>
    <row r="60" spans="1:17" x14ac:dyDescent="0.25">
      <c r="A60" s="2" t="s">
        <v>323</v>
      </c>
      <c r="B60" s="188"/>
      <c r="C60" s="188"/>
      <c r="D60" s="122"/>
      <c r="E60" s="150"/>
      <c r="F60" s="112"/>
      <c r="G60" s="111"/>
      <c r="H60" s="111"/>
      <c r="I60" s="156"/>
      <c r="J60" s="113"/>
      <c r="K60" s="111"/>
      <c r="L60" s="113"/>
      <c r="M60" s="113"/>
      <c r="N60" s="119" t="str">
        <f t="shared" ca="1" si="0"/>
        <v/>
      </c>
      <c r="O60" s="113" t="str">
        <f t="shared" ca="1" si="1"/>
        <v/>
      </c>
      <c r="P60" s="113"/>
      <c r="Q60" s="147"/>
    </row>
    <row r="61" spans="1:17" x14ac:dyDescent="0.25">
      <c r="A61" s="2" t="s">
        <v>324</v>
      </c>
      <c r="B61" s="190"/>
      <c r="C61" s="189"/>
      <c r="D61" s="122"/>
      <c r="E61" s="150"/>
      <c r="F61" s="112"/>
      <c r="G61" s="111"/>
      <c r="H61" s="111"/>
      <c r="I61" s="156"/>
      <c r="J61" s="113"/>
      <c r="K61" s="111"/>
      <c r="L61" s="113"/>
      <c r="M61" s="113"/>
      <c r="N61" s="119" t="str">
        <f t="shared" ca="1" si="0"/>
        <v/>
      </c>
      <c r="O61" s="113" t="str">
        <f t="shared" ca="1" si="1"/>
        <v/>
      </c>
      <c r="P61" s="113"/>
      <c r="Q61" s="147"/>
    </row>
    <row r="62" spans="1:17" x14ac:dyDescent="0.25">
      <c r="A62" s="2" t="s">
        <v>323</v>
      </c>
      <c r="B62" s="190"/>
      <c r="C62" s="190"/>
      <c r="D62" s="122"/>
      <c r="E62" s="150"/>
      <c r="F62" s="112"/>
      <c r="G62" s="111"/>
      <c r="H62" s="111"/>
      <c r="I62" s="156"/>
      <c r="J62" s="113"/>
      <c r="K62" s="111"/>
      <c r="L62" s="113"/>
      <c r="M62" s="113"/>
      <c r="N62" s="119" t="str">
        <f t="shared" ca="1" si="0"/>
        <v/>
      </c>
      <c r="O62" s="113" t="str">
        <f t="shared" ca="1" si="1"/>
        <v/>
      </c>
      <c r="P62" s="113"/>
      <c r="Q62" s="147"/>
    </row>
    <row r="63" spans="1:17" x14ac:dyDescent="0.25">
      <c r="A63" s="2" t="s">
        <v>324</v>
      </c>
      <c r="B63" s="190"/>
      <c r="C63" s="190"/>
      <c r="D63" s="122"/>
      <c r="E63" s="150"/>
      <c r="F63" s="112"/>
      <c r="G63" s="111"/>
      <c r="H63" s="111"/>
      <c r="I63" s="156"/>
      <c r="J63" s="113"/>
      <c r="K63" s="111"/>
      <c r="L63" s="113"/>
      <c r="M63" s="113"/>
      <c r="N63" s="119" t="str">
        <f t="shared" ca="1" si="0"/>
        <v/>
      </c>
      <c r="O63" s="113" t="str">
        <f t="shared" ca="1" si="1"/>
        <v/>
      </c>
      <c r="P63" s="113"/>
      <c r="Q63" s="147"/>
    </row>
    <row r="64" spans="1:17" x14ac:dyDescent="0.25">
      <c r="A64" s="2"/>
      <c r="B64" s="191"/>
      <c r="C64" s="191"/>
      <c r="D64" s="122"/>
      <c r="E64" s="150"/>
      <c r="F64" s="112"/>
      <c r="G64" s="111"/>
      <c r="H64" s="111"/>
      <c r="I64" s="156"/>
      <c r="J64" s="113"/>
      <c r="K64" s="111"/>
      <c r="L64" s="113"/>
      <c r="M64" s="113"/>
      <c r="N64" s="119"/>
      <c r="O64" s="113"/>
      <c r="P64" s="113"/>
      <c r="Q64" s="147"/>
    </row>
  </sheetData>
  <autoFilter ref="A6:Q64">
    <sortState ref="A10:P63">
      <sortCondition ref="G7:G63"/>
    </sortState>
  </autoFilter>
  <mergeCells count="1">
    <mergeCell ref="K1:M1"/>
  </mergeCells>
  <conditionalFormatting sqref="O7:P53">
    <cfRule type="cellIs" dxfId="10" priority="3" operator="equal">
      <formula>"NE"</formula>
    </cfRule>
    <cfRule type="cellIs" dxfId="9" priority="4" operator="equal">
      <formula>"DA"</formula>
    </cfRule>
  </conditionalFormatting>
  <pageMargins left="0.7" right="0.7" top="0.75" bottom="0.75" header="0.3" footer="0.3"/>
  <pageSetup paperSize="9" scale="4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64"/>
  <sheetViews>
    <sheetView workbookViewId="0">
      <pane ySplit="6" topLeftCell="A7" activePane="bottomLeft" state="frozen"/>
      <selection pane="bottomLeft" activeCell="A15" sqref="A15:N16"/>
    </sheetView>
  </sheetViews>
  <sheetFormatPr defaultRowHeight="15" x14ac:dyDescent="0.25"/>
  <cols>
    <col min="1" max="1" width="3.7109375" style="1" customWidth="1"/>
    <col min="2" max="2" width="7.140625" style="1" customWidth="1"/>
    <col min="3" max="3" width="23.7109375" style="1" customWidth="1"/>
    <col min="4" max="4" width="23.28515625" style="120" customWidth="1"/>
    <col min="5" max="5" width="20" style="120" customWidth="1"/>
    <col min="6" max="6" width="13.42578125" style="70" customWidth="1"/>
    <col min="7" max="7" width="12.28515625" style="70" bestFit="1" customWidth="1"/>
    <col min="8" max="8" width="10.5703125" style="70" customWidth="1"/>
    <col min="9" max="9" width="10" style="154" customWidth="1"/>
    <col min="10" max="10" width="15.42578125" style="70" bestFit="1" customWidth="1"/>
    <col min="11" max="11" width="17" style="70" customWidth="1"/>
    <col min="12" max="13" width="13.42578125" style="70" customWidth="1"/>
    <col min="14" max="14" width="18" style="124" bestFit="1" customWidth="1"/>
    <col min="15" max="16" width="13.42578125" style="70" customWidth="1"/>
    <col min="17" max="17" width="18.140625" style="120" customWidth="1"/>
    <col min="18" max="16384" width="9.140625" style="1"/>
  </cols>
  <sheetData>
    <row r="1" spans="1:17" ht="54.75" customHeight="1" x14ac:dyDescent="0.25">
      <c r="A1" s="194"/>
      <c r="B1" s="195" t="s">
        <v>729</v>
      </c>
      <c r="C1" s="194" t="s">
        <v>738</v>
      </c>
      <c r="D1" s="195"/>
      <c r="E1" s="195"/>
      <c r="F1" s="196"/>
      <c r="G1" s="196"/>
      <c r="H1" s="196"/>
      <c r="I1" s="196"/>
      <c r="K1" s="370" t="s">
        <v>731</v>
      </c>
      <c r="L1" s="370"/>
      <c r="M1" s="370"/>
      <c r="P1" s="124"/>
    </row>
    <row r="2" spans="1:17" ht="18.75" x14ac:dyDescent="0.3">
      <c r="A2" s="194"/>
      <c r="B2" s="197" t="s">
        <v>631</v>
      </c>
      <c r="C2" s="194"/>
      <c r="D2" s="195"/>
      <c r="E2" s="195"/>
      <c r="F2" s="196"/>
      <c r="G2" s="196"/>
      <c r="H2" s="196"/>
      <c r="I2" s="196"/>
      <c r="J2" s="198"/>
      <c r="P2" s="124"/>
    </row>
    <row r="3" spans="1:17" ht="21" x14ac:dyDescent="0.35">
      <c r="A3" s="194"/>
      <c r="B3" s="199" t="s">
        <v>730</v>
      </c>
      <c r="C3" s="194"/>
      <c r="D3" s="195"/>
      <c r="E3" s="195"/>
      <c r="F3" s="200"/>
      <c r="G3" s="196"/>
      <c r="H3" s="196"/>
      <c r="I3" s="196"/>
      <c r="J3" s="198"/>
      <c r="K3" s="154"/>
      <c r="L3" s="154"/>
      <c r="P3" s="124"/>
    </row>
    <row r="4" spans="1:17" ht="15.75" customHeight="1" x14ac:dyDescent="0.35">
      <c r="B4" s="204"/>
      <c r="G4" s="154"/>
      <c r="H4" s="154"/>
      <c r="J4" s="198"/>
      <c r="K4" s="154"/>
      <c r="L4" s="154"/>
      <c r="P4" s="124"/>
    </row>
    <row r="5" spans="1:17" x14ac:dyDescent="0.25">
      <c r="A5" s="108" t="s">
        <v>3</v>
      </c>
      <c r="B5" s="108" t="s">
        <v>208</v>
      </c>
      <c r="C5" s="108" t="s">
        <v>0</v>
      </c>
      <c r="D5" s="121" t="s">
        <v>1</v>
      </c>
      <c r="E5" s="121" t="s">
        <v>248</v>
      </c>
      <c r="F5" s="109" t="s">
        <v>249</v>
      </c>
      <c r="G5" s="109" t="s">
        <v>261</v>
      </c>
      <c r="H5" s="109"/>
      <c r="I5" s="155"/>
      <c r="J5" s="109" t="s">
        <v>274</v>
      </c>
      <c r="K5" s="109" t="s">
        <v>275</v>
      </c>
      <c r="L5" s="109" t="s">
        <v>253</v>
      </c>
      <c r="M5" s="109" t="s">
        <v>254</v>
      </c>
      <c r="N5" s="125" t="s">
        <v>257</v>
      </c>
      <c r="O5" s="109" t="s">
        <v>262</v>
      </c>
      <c r="P5" s="109" t="s">
        <v>624</v>
      </c>
      <c r="Q5" s="121" t="s">
        <v>280</v>
      </c>
    </row>
    <row r="6" spans="1:17" x14ac:dyDescent="0.25">
      <c r="A6" s="108"/>
      <c r="B6" s="108"/>
      <c r="C6" s="108"/>
      <c r="D6" s="121"/>
      <c r="E6" s="121"/>
      <c r="F6" s="109"/>
      <c r="G6" s="109"/>
      <c r="H6" s="109" t="s">
        <v>328</v>
      </c>
      <c r="I6" s="155" t="s">
        <v>329</v>
      </c>
      <c r="J6" s="109"/>
      <c r="K6" s="109"/>
      <c r="L6" s="109"/>
      <c r="M6" s="109"/>
      <c r="N6" s="125"/>
      <c r="O6" s="109"/>
      <c r="P6" s="109"/>
      <c r="Q6" s="121"/>
    </row>
    <row r="7" spans="1:17" x14ac:dyDescent="0.25">
      <c r="A7" s="2" t="s">
        <v>10</v>
      </c>
      <c r="B7" s="239" t="s">
        <v>263</v>
      </c>
      <c r="C7" s="239" t="s">
        <v>4</v>
      </c>
      <c r="D7" s="122" t="s">
        <v>44</v>
      </c>
      <c r="E7" s="150">
        <v>44597</v>
      </c>
      <c r="F7" s="150">
        <v>44962</v>
      </c>
      <c r="G7" s="111" t="s">
        <v>733</v>
      </c>
      <c r="H7" s="111">
        <v>2022</v>
      </c>
      <c r="I7" s="156" t="s">
        <v>330</v>
      </c>
      <c r="J7" s="240">
        <v>30396</v>
      </c>
      <c r="K7" s="113">
        <v>37995</v>
      </c>
      <c r="L7" s="113" t="s">
        <v>58</v>
      </c>
      <c r="M7" s="113" t="s">
        <v>58</v>
      </c>
      <c r="N7" s="119"/>
      <c r="O7" s="113" t="str">
        <f ca="1">IF(F7="","",IF(F7="neodređeno","DA",IF(-(TODAY()-F7)&gt;0,"DA","NE")))</f>
        <v>NE</v>
      </c>
      <c r="P7" s="113" t="s">
        <v>741</v>
      </c>
      <c r="Q7" s="147"/>
    </row>
    <row r="8" spans="1:17" x14ac:dyDescent="0.25">
      <c r="A8" s="2" t="s">
        <v>11</v>
      </c>
      <c r="B8" s="2" t="s">
        <v>263</v>
      </c>
      <c r="C8" s="2" t="s">
        <v>135</v>
      </c>
      <c r="D8" s="122" t="s">
        <v>436</v>
      </c>
      <c r="E8" s="150">
        <v>44552</v>
      </c>
      <c r="F8" s="112" t="s">
        <v>207</v>
      </c>
      <c r="G8" s="111" t="s">
        <v>734</v>
      </c>
      <c r="H8" s="111">
        <v>2021</v>
      </c>
      <c r="I8" s="156" t="s">
        <v>349</v>
      </c>
      <c r="J8" s="113"/>
      <c r="K8" s="113"/>
      <c r="L8" s="111" t="s">
        <v>58</v>
      </c>
      <c r="M8" s="111" t="s">
        <v>58</v>
      </c>
      <c r="N8" s="119" t="s">
        <v>207</v>
      </c>
      <c r="O8" s="113" t="str">
        <f ca="1">IF(F8="","",IF(F8="neodređeno","DA",IF(-(TODAY()-F8)&gt;0,"DA","NE")))</f>
        <v>DA</v>
      </c>
      <c r="P8" s="113"/>
      <c r="Q8" s="122"/>
    </row>
    <row r="9" spans="1:17" ht="30" x14ac:dyDescent="0.25">
      <c r="A9" s="2" t="s">
        <v>12</v>
      </c>
      <c r="B9" s="242" t="s">
        <v>263</v>
      </c>
      <c r="C9" s="241" t="s">
        <v>735</v>
      </c>
      <c r="D9" s="122" t="s">
        <v>429</v>
      </c>
      <c r="E9" s="150">
        <v>44607</v>
      </c>
      <c r="F9" s="112" t="s">
        <v>207</v>
      </c>
      <c r="G9" s="111" t="s">
        <v>736</v>
      </c>
      <c r="H9" s="111">
        <v>2022</v>
      </c>
      <c r="I9" s="156" t="s">
        <v>355</v>
      </c>
      <c r="J9" s="113"/>
      <c r="K9" s="113">
        <f t="shared" ref="K9:K63" si="0">J9*1.25</f>
        <v>0</v>
      </c>
      <c r="L9" s="113" t="s">
        <v>58</v>
      </c>
      <c r="M9" s="113" t="s">
        <v>58</v>
      </c>
      <c r="N9" s="119" t="str">
        <f t="shared" ref="N9:N63" ca="1" si="1">IF(F9="","",IF(F9="neodređeno","neodređeno",IF((-(TODAY()-F9))&gt;0,-(TODAY()-F9),"istekao")))</f>
        <v>neodređeno</v>
      </c>
      <c r="O9" s="113" t="str">
        <f t="shared" ref="O9:O63" ca="1" si="2">IF(F9="","",IF(F9="neodređeno","DA",IF(-(TODAY()-F9)&gt;0,"DA","NE")))</f>
        <v>DA</v>
      </c>
      <c r="P9" s="113" t="s">
        <v>741</v>
      </c>
      <c r="Q9" s="147"/>
    </row>
    <row r="10" spans="1:17" x14ac:dyDescent="0.25">
      <c r="A10" s="2" t="s">
        <v>13</v>
      </c>
      <c r="B10" s="243" t="s">
        <v>263</v>
      </c>
      <c r="C10" s="243" t="s">
        <v>326</v>
      </c>
      <c r="D10" s="122" t="s">
        <v>747</v>
      </c>
      <c r="E10" s="150">
        <v>44635</v>
      </c>
      <c r="F10" s="112">
        <v>45000</v>
      </c>
      <c r="G10" s="111" t="s">
        <v>748</v>
      </c>
      <c r="H10" s="111">
        <v>2022</v>
      </c>
      <c r="I10" s="156" t="s">
        <v>357</v>
      </c>
      <c r="J10" s="113">
        <v>16609.3</v>
      </c>
      <c r="K10" s="113">
        <f t="shared" si="0"/>
        <v>20761.625</v>
      </c>
      <c r="L10" s="113" t="s">
        <v>58</v>
      </c>
      <c r="M10" s="113" t="s">
        <v>58</v>
      </c>
      <c r="N10" s="119" t="str">
        <f ca="1">IF(F10="","",IF(F10="neodređeno","neodređeno",IF((-(TODAY()-F10))&gt;0,-(TODAY()-F10),"istekao")))</f>
        <v>istekao</v>
      </c>
      <c r="O10" s="113" t="str">
        <f t="shared" ca="1" si="2"/>
        <v>NE</v>
      </c>
      <c r="P10" s="113" t="s">
        <v>741</v>
      </c>
      <c r="Q10" s="147"/>
    </row>
    <row r="11" spans="1:17" x14ac:dyDescent="0.25">
      <c r="A11" s="2" t="s">
        <v>182</v>
      </c>
      <c r="B11" s="243" t="s">
        <v>263</v>
      </c>
      <c r="C11" s="243" t="s">
        <v>130</v>
      </c>
      <c r="D11" s="122" t="s">
        <v>660</v>
      </c>
      <c r="E11" s="150">
        <v>44635</v>
      </c>
      <c r="F11" s="112">
        <v>45000</v>
      </c>
      <c r="G11" s="111" t="s">
        <v>749</v>
      </c>
      <c r="H11" s="111">
        <v>2022</v>
      </c>
      <c r="I11" s="156" t="s">
        <v>347</v>
      </c>
      <c r="J11" s="113">
        <v>14334.6</v>
      </c>
      <c r="K11" s="113">
        <f t="shared" si="0"/>
        <v>17918.25</v>
      </c>
      <c r="L11" s="113" t="s">
        <v>58</v>
      </c>
      <c r="M11" s="113" t="s">
        <v>58</v>
      </c>
      <c r="N11" s="119" t="str">
        <f t="shared" ca="1" si="1"/>
        <v>istekao</v>
      </c>
      <c r="O11" s="113" t="str">
        <f t="shared" ca="1" si="2"/>
        <v>NE</v>
      </c>
      <c r="P11" s="113" t="s">
        <v>741</v>
      </c>
      <c r="Q11" s="147"/>
    </row>
    <row r="12" spans="1:17" s="146" customFormat="1" x14ac:dyDescent="0.25">
      <c r="A12" s="139" t="s">
        <v>204</v>
      </c>
      <c r="B12" s="140" t="s">
        <v>263</v>
      </c>
      <c r="C12" s="140" t="s">
        <v>654</v>
      </c>
      <c r="D12" s="141" t="s">
        <v>745</v>
      </c>
      <c r="E12" s="150">
        <v>44635</v>
      </c>
      <c r="F12" s="112">
        <v>45000</v>
      </c>
      <c r="G12" s="143" t="s">
        <v>750</v>
      </c>
      <c r="H12" s="111">
        <v>2022</v>
      </c>
      <c r="I12" s="244" t="s">
        <v>348</v>
      </c>
      <c r="J12" s="113">
        <v>76677.5</v>
      </c>
      <c r="K12" s="113">
        <f t="shared" si="0"/>
        <v>95846.875</v>
      </c>
      <c r="L12" s="113" t="s">
        <v>58</v>
      </c>
      <c r="M12" s="113" t="s">
        <v>58</v>
      </c>
      <c r="N12" s="119" t="str">
        <f t="shared" ca="1" si="1"/>
        <v>istekao</v>
      </c>
      <c r="O12" s="144" t="str">
        <f t="shared" ca="1" si="2"/>
        <v>NE</v>
      </c>
      <c r="P12" s="113" t="s">
        <v>741</v>
      </c>
      <c r="Q12" s="141"/>
    </row>
    <row r="13" spans="1:17" x14ac:dyDescent="0.25">
      <c r="A13" s="139" t="s">
        <v>211</v>
      </c>
      <c r="B13" s="243" t="s">
        <v>263</v>
      </c>
      <c r="C13" s="243" t="s">
        <v>433</v>
      </c>
      <c r="D13" s="122" t="s">
        <v>743</v>
      </c>
      <c r="E13" s="150">
        <v>44635</v>
      </c>
      <c r="F13" s="112">
        <v>45000</v>
      </c>
      <c r="G13" s="111" t="s">
        <v>744</v>
      </c>
      <c r="H13" s="111">
        <v>2022</v>
      </c>
      <c r="I13" s="156" t="s">
        <v>345</v>
      </c>
      <c r="J13" s="113">
        <v>13180</v>
      </c>
      <c r="K13" s="113">
        <f t="shared" si="0"/>
        <v>16475</v>
      </c>
      <c r="L13" s="113" t="s">
        <v>58</v>
      </c>
      <c r="M13" s="113" t="s">
        <v>58</v>
      </c>
      <c r="N13" s="119" t="str">
        <f t="shared" ca="1" si="1"/>
        <v>istekao</v>
      </c>
      <c r="O13" s="144" t="str">
        <f t="shared" ca="1" si="2"/>
        <v>NE</v>
      </c>
      <c r="P13" s="113" t="s">
        <v>741</v>
      </c>
      <c r="Q13" s="147"/>
    </row>
    <row r="14" spans="1:17" s="321" customFormat="1" x14ac:dyDescent="0.25">
      <c r="A14" s="309" t="s">
        <v>212</v>
      </c>
      <c r="B14" s="310" t="s">
        <v>209</v>
      </c>
      <c r="C14" s="311" t="s">
        <v>87</v>
      </c>
      <c r="D14" s="312" t="s">
        <v>737</v>
      </c>
      <c r="E14" s="313">
        <v>44621</v>
      </c>
      <c r="F14" s="314">
        <v>45350</v>
      </c>
      <c r="G14" s="315" t="s">
        <v>751</v>
      </c>
      <c r="H14" s="315">
        <v>2022</v>
      </c>
      <c r="I14" s="316" t="s">
        <v>333</v>
      </c>
      <c r="J14" s="317">
        <v>8695.8799999999992</v>
      </c>
      <c r="K14" s="317">
        <f t="shared" si="0"/>
        <v>10869.849999999999</v>
      </c>
      <c r="L14" s="317" t="s">
        <v>58</v>
      </c>
      <c r="M14" s="317" t="s">
        <v>58</v>
      </c>
      <c r="N14" s="318" t="str">
        <f t="shared" ca="1" si="1"/>
        <v>istekao</v>
      </c>
      <c r="O14" s="319" t="str">
        <f t="shared" ca="1" si="2"/>
        <v>NE</v>
      </c>
      <c r="P14" s="317" t="s">
        <v>762</v>
      </c>
      <c r="Q14" s="320"/>
    </row>
    <row r="15" spans="1:17" x14ac:dyDescent="0.25">
      <c r="A15" s="139" t="s">
        <v>213</v>
      </c>
      <c r="B15" s="245" t="s">
        <v>209</v>
      </c>
      <c r="C15" s="249" t="s">
        <v>761</v>
      </c>
      <c r="D15" s="122" t="s">
        <v>739</v>
      </c>
      <c r="E15" s="150">
        <v>44613</v>
      </c>
      <c r="F15" s="112">
        <v>44977</v>
      </c>
      <c r="G15" s="111" t="s">
        <v>742</v>
      </c>
      <c r="H15" s="111">
        <v>2022</v>
      </c>
      <c r="I15" s="156" t="s">
        <v>346</v>
      </c>
      <c r="J15" s="113">
        <v>129775</v>
      </c>
      <c r="K15" s="113">
        <f t="shared" si="0"/>
        <v>162218.75</v>
      </c>
      <c r="L15" s="113" t="s">
        <v>740</v>
      </c>
      <c r="M15" s="113" t="s">
        <v>58</v>
      </c>
      <c r="N15" s="119" t="str">
        <f t="shared" ca="1" si="1"/>
        <v>istekao</v>
      </c>
      <c r="O15" s="144" t="str">
        <f t="shared" ca="1" si="2"/>
        <v>NE</v>
      </c>
      <c r="P15" s="113" t="s">
        <v>741</v>
      </c>
      <c r="Q15" s="147"/>
    </row>
    <row r="16" spans="1:17" ht="30" x14ac:dyDescent="0.25">
      <c r="A16" s="139" t="s">
        <v>298</v>
      </c>
      <c r="B16" s="246" t="s">
        <v>209</v>
      </c>
      <c r="C16" s="246" t="s">
        <v>752</v>
      </c>
      <c r="D16" s="122" t="s">
        <v>739</v>
      </c>
      <c r="E16" s="150">
        <v>44653</v>
      </c>
      <c r="F16" s="112">
        <v>45016</v>
      </c>
      <c r="G16" s="111" t="s">
        <v>753</v>
      </c>
      <c r="H16" s="111">
        <v>2022</v>
      </c>
      <c r="I16" s="156" t="s">
        <v>337</v>
      </c>
      <c r="J16" s="113">
        <v>88386.4</v>
      </c>
      <c r="K16" s="113">
        <f t="shared" si="0"/>
        <v>110483</v>
      </c>
      <c r="L16" s="113" t="s">
        <v>740</v>
      </c>
      <c r="M16" s="113" t="s">
        <v>58</v>
      </c>
      <c r="N16" s="119" t="str">
        <f t="shared" ca="1" si="1"/>
        <v>istekao</v>
      </c>
      <c r="O16" s="113" t="str">
        <f t="shared" ca="1" si="2"/>
        <v>NE</v>
      </c>
      <c r="P16" s="113" t="s">
        <v>741</v>
      </c>
      <c r="Q16" s="147"/>
    </row>
    <row r="17" spans="1:17" ht="30.75" customHeight="1" x14ac:dyDescent="0.25">
      <c r="A17" s="139" t="s">
        <v>299</v>
      </c>
      <c r="B17" s="247" t="s">
        <v>209</v>
      </c>
      <c r="C17" s="247" t="s">
        <v>755</v>
      </c>
      <c r="D17" s="122" t="s">
        <v>203</v>
      </c>
      <c r="E17" s="150">
        <v>44652</v>
      </c>
      <c r="F17" s="112">
        <v>45748</v>
      </c>
      <c r="G17" s="111" t="s">
        <v>754</v>
      </c>
      <c r="H17" s="111">
        <v>2022</v>
      </c>
      <c r="I17" s="156" t="s">
        <v>338</v>
      </c>
      <c r="J17" s="113">
        <v>96172.56</v>
      </c>
      <c r="K17" s="113">
        <f>J17*1.25</f>
        <v>120215.7</v>
      </c>
      <c r="L17" s="113" t="s">
        <v>740</v>
      </c>
      <c r="M17" s="113" t="s">
        <v>58</v>
      </c>
      <c r="N17" s="119" t="str">
        <f t="shared" ca="1" si="1"/>
        <v>istekao</v>
      </c>
      <c r="O17" s="113" t="str">
        <f t="shared" ca="1" si="2"/>
        <v>NE</v>
      </c>
      <c r="P17" s="113" t="s">
        <v>756</v>
      </c>
      <c r="Q17" s="147"/>
    </row>
    <row r="18" spans="1:17" x14ac:dyDescent="0.25">
      <c r="A18" s="139" t="s">
        <v>300</v>
      </c>
      <c r="B18" s="247" t="s">
        <v>263</v>
      </c>
      <c r="C18" s="214" t="s">
        <v>668</v>
      </c>
      <c r="D18" s="122" t="s">
        <v>116</v>
      </c>
      <c r="E18" s="150">
        <v>44666</v>
      </c>
      <c r="F18" s="112">
        <v>45031</v>
      </c>
      <c r="G18" s="111" t="s">
        <v>758</v>
      </c>
      <c r="H18" s="111">
        <v>2022</v>
      </c>
      <c r="I18" s="156" t="s">
        <v>339</v>
      </c>
      <c r="J18" s="113">
        <v>4179.9399999999996</v>
      </c>
      <c r="K18" s="113">
        <f t="shared" si="0"/>
        <v>5224.9249999999993</v>
      </c>
      <c r="L18" s="113" t="s">
        <v>58</v>
      </c>
      <c r="M18" s="113" t="s">
        <v>58</v>
      </c>
      <c r="N18" s="119" t="str">
        <f t="shared" ca="1" si="1"/>
        <v>istekao</v>
      </c>
      <c r="O18" s="113" t="str">
        <f t="shared" ca="1" si="2"/>
        <v>NE</v>
      </c>
      <c r="P18" s="113" t="s">
        <v>757</v>
      </c>
      <c r="Q18" s="147"/>
    </row>
    <row r="19" spans="1:17" x14ac:dyDescent="0.25">
      <c r="A19" s="139" t="s">
        <v>214</v>
      </c>
      <c r="B19" s="247" t="s">
        <v>263</v>
      </c>
      <c r="C19" s="213" t="s">
        <v>14</v>
      </c>
      <c r="D19" s="122" t="s">
        <v>428</v>
      </c>
      <c r="E19" s="150">
        <v>44671</v>
      </c>
      <c r="F19" s="112">
        <v>45036</v>
      </c>
      <c r="G19" s="111" t="s">
        <v>759</v>
      </c>
      <c r="H19" s="111">
        <v>2022</v>
      </c>
      <c r="I19" s="156" t="s">
        <v>340</v>
      </c>
      <c r="J19" s="113">
        <v>173441.5</v>
      </c>
      <c r="K19" s="113">
        <f t="shared" si="0"/>
        <v>216801.875</v>
      </c>
      <c r="L19" s="113" t="s">
        <v>58</v>
      </c>
      <c r="M19" s="113" t="s">
        <v>58</v>
      </c>
      <c r="N19" s="119" t="str">
        <f t="shared" ca="1" si="1"/>
        <v>istekao</v>
      </c>
      <c r="O19" s="113" t="str">
        <f t="shared" ca="1" si="2"/>
        <v>NE</v>
      </c>
      <c r="P19" s="113" t="s">
        <v>757</v>
      </c>
      <c r="Q19" s="147"/>
    </row>
    <row r="20" spans="1:17" x14ac:dyDescent="0.25">
      <c r="A20" s="139" t="s">
        <v>215</v>
      </c>
      <c r="B20" s="248" t="s">
        <v>263</v>
      </c>
      <c r="C20" s="248" t="s">
        <v>99</v>
      </c>
      <c r="D20" s="122" t="s">
        <v>768</v>
      </c>
      <c r="E20" s="150">
        <v>44676</v>
      </c>
      <c r="F20" s="112">
        <v>45041</v>
      </c>
      <c r="G20" s="111" t="s">
        <v>764</v>
      </c>
      <c r="H20" s="111">
        <v>2022</v>
      </c>
      <c r="I20" s="156" t="s">
        <v>341</v>
      </c>
      <c r="K20" s="113">
        <v>25710.6</v>
      </c>
      <c r="L20" s="113" t="s">
        <v>58</v>
      </c>
      <c r="M20" s="113" t="s">
        <v>58</v>
      </c>
      <c r="N20" s="119" t="str">
        <f t="shared" ca="1" si="1"/>
        <v>istekao</v>
      </c>
      <c r="O20" s="113" t="str">
        <f t="shared" ca="1" si="2"/>
        <v>NE</v>
      </c>
      <c r="P20" s="113" t="s">
        <v>757</v>
      </c>
    </row>
    <row r="21" spans="1:17" x14ac:dyDescent="0.25">
      <c r="A21" s="139" t="s">
        <v>216</v>
      </c>
      <c r="B21" s="248" t="s">
        <v>263</v>
      </c>
      <c r="C21" s="248" t="s">
        <v>64</v>
      </c>
      <c r="D21" s="122" t="s">
        <v>768</v>
      </c>
      <c r="E21" s="150">
        <v>44676</v>
      </c>
      <c r="F21" s="112">
        <v>45041</v>
      </c>
      <c r="G21" s="111" t="s">
        <v>765</v>
      </c>
      <c r="H21" s="111">
        <v>2022</v>
      </c>
      <c r="I21" s="156" t="s">
        <v>342</v>
      </c>
      <c r="K21" s="113">
        <v>17207.2</v>
      </c>
      <c r="L21" s="113" t="s">
        <v>58</v>
      </c>
      <c r="M21" s="113" t="s">
        <v>58</v>
      </c>
      <c r="N21" s="119" t="str">
        <f t="shared" ca="1" si="1"/>
        <v>istekao</v>
      </c>
      <c r="O21" s="113" t="str">
        <f t="shared" ca="1" si="2"/>
        <v>NE</v>
      </c>
      <c r="P21" s="113" t="s">
        <v>757</v>
      </c>
    </row>
    <row r="22" spans="1:17" x14ac:dyDescent="0.25">
      <c r="A22" s="139" t="s">
        <v>217</v>
      </c>
      <c r="B22" s="248" t="s">
        <v>263</v>
      </c>
      <c r="C22" s="248" t="s">
        <v>760</v>
      </c>
      <c r="D22" s="122" t="s">
        <v>768</v>
      </c>
      <c r="E22" s="150">
        <v>44676</v>
      </c>
      <c r="F22" s="112">
        <v>45041</v>
      </c>
      <c r="G22" s="111" t="s">
        <v>766</v>
      </c>
      <c r="H22" s="111">
        <v>2022</v>
      </c>
      <c r="I22" s="156" t="s">
        <v>331</v>
      </c>
      <c r="K22" s="113">
        <v>50428.2</v>
      </c>
      <c r="L22" s="113" t="s">
        <v>58</v>
      </c>
      <c r="M22" s="113" t="s">
        <v>58</v>
      </c>
      <c r="N22" s="119" t="str">
        <f ca="1">IF(F22="","",IF(F22="neodređeno","neodređeno",IF((-(TODAY()-F22))&gt;0,-(TODAY()-F22),"istekao")))</f>
        <v>istekao</v>
      </c>
      <c r="O22" s="113" t="str">
        <f t="shared" ca="1" si="2"/>
        <v>NE</v>
      </c>
      <c r="P22" s="113" t="s">
        <v>757</v>
      </c>
    </row>
    <row r="23" spans="1:17" ht="30" x14ac:dyDescent="0.25">
      <c r="A23" s="139" t="s">
        <v>218</v>
      </c>
      <c r="B23" s="248" t="s">
        <v>405</v>
      </c>
      <c r="C23" s="250" t="s">
        <v>763</v>
      </c>
      <c r="D23" s="122" t="s">
        <v>442</v>
      </c>
      <c r="E23" s="150">
        <v>44663</v>
      </c>
      <c r="F23" s="112">
        <v>44693</v>
      </c>
      <c r="G23" s="111" t="s">
        <v>767</v>
      </c>
      <c r="H23" s="111">
        <v>2022</v>
      </c>
      <c r="I23" s="156" t="s">
        <v>332</v>
      </c>
      <c r="J23" s="113">
        <v>57444.3</v>
      </c>
      <c r="K23" s="113">
        <f t="shared" si="0"/>
        <v>71805.375</v>
      </c>
      <c r="L23" s="113" t="s">
        <v>58</v>
      </c>
      <c r="M23" s="113" t="s">
        <v>58</v>
      </c>
      <c r="N23" s="119" t="str">
        <f t="shared" ca="1" si="1"/>
        <v>istekao</v>
      </c>
      <c r="O23" s="113" t="str">
        <f t="shared" ca="1" si="2"/>
        <v>NE</v>
      </c>
      <c r="P23" s="113"/>
      <c r="Q23" s="147"/>
    </row>
    <row r="24" spans="1:17" ht="30" x14ac:dyDescent="0.25">
      <c r="A24" s="139" t="s">
        <v>219</v>
      </c>
      <c r="B24" s="248" t="s">
        <v>263</v>
      </c>
      <c r="C24" s="177" t="s">
        <v>769</v>
      </c>
      <c r="D24" s="122" t="s">
        <v>809</v>
      </c>
      <c r="E24" s="150">
        <v>44690</v>
      </c>
      <c r="F24" s="112">
        <v>44896</v>
      </c>
      <c r="G24" s="111" t="s">
        <v>770</v>
      </c>
      <c r="H24" s="111">
        <v>2022</v>
      </c>
      <c r="I24" s="156" t="s">
        <v>343</v>
      </c>
      <c r="J24" s="113">
        <v>408965</v>
      </c>
      <c r="K24" s="113">
        <f t="shared" si="0"/>
        <v>511206.25</v>
      </c>
      <c r="L24" s="113" t="s">
        <v>58</v>
      </c>
      <c r="M24" s="113" t="s">
        <v>58</v>
      </c>
      <c r="N24" s="119" t="str">
        <f t="shared" ca="1" si="1"/>
        <v>istekao</v>
      </c>
      <c r="O24" s="113" t="str">
        <f t="shared" ca="1" si="2"/>
        <v>NE</v>
      </c>
      <c r="P24" s="113"/>
      <c r="Q24" s="147"/>
    </row>
    <row r="25" spans="1:17" ht="30" x14ac:dyDescent="0.25">
      <c r="A25" s="139" t="s">
        <v>220</v>
      </c>
      <c r="B25" s="248" t="s">
        <v>263</v>
      </c>
      <c r="C25" s="251" t="s">
        <v>771</v>
      </c>
      <c r="D25" s="122" t="s">
        <v>773</v>
      </c>
      <c r="E25" s="150">
        <v>44699</v>
      </c>
      <c r="F25" s="112">
        <v>44738</v>
      </c>
      <c r="G25" s="111" t="s">
        <v>774</v>
      </c>
      <c r="H25" s="111">
        <v>2022</v>
      </c>
      <c r="I25" s="156" t="s">
        <v>352</v>
      </c>
      <c r="J25" s="113">
        <v>63920</v>
      </c>
      <c r="K25" s="113">
        <f>J25*1</f>
        <v>63920</v>
      </c>
      <c r="L25" s="113" t="s">
        <v>58</v>
      </c>
      <c r="M25" s="113" t="s">
        <v>58</v>
      </c>
      <c r="N25" s="119" t="str">
        <f t="shared" ca="1" si="1"/>
        <v>istekao</v>
      </c>
      <c r="O25" s="113" t="str">
        <f t="shared" ca="1" si="2"/>
        <v>NE</v>
      </c>
      <c r="P25" s="113"/>
      <c r="Q25" s="147"/>
    </row>
    <row r="26" spans="1:17" ht="30" x14ac:dyDescent="0.25">
      <c r="A26" s="2" t="s">
        <v>221</v>
      </c>
      <c r="B26" s="248" t="s">
        <v>263</v>
      </c>
      <c r="C26" s="251" t="s">
        <v>772</v>
      </c>
      <c r="D26" s="122" t="s">
        <v>773</v>
      </c>
      <c r="E26" s="150">
        <v>44700</v>
      </c>
      <c r="F26" s="112">
        <v>44824</v>
      </c>
      <c r="G26" s="111" t="s">
        <v>775</v>
      </c>
      <c r="H26" s="111">
        <v>2022</v>
      </c>
      <c r="I26" s="156" t="s">
        <v>351</v>
      </c>
      <c r="J26" s="113">
        <v>47940</v>
      </c>
      <c r="K26" s="113">
        <f>J26*1</f>
        <v>47940</v>
      </c>
      <c r="L26" s="113" t="s">
        <v>58</v>
      </c>
      <c r="M26" s="113" t="s">
        <v>58</v>
      </c>
      <c r="N26" s="119" t="str">
        <f t="shared" ca="1" si="1"/>
        <v>istekao</v>
      </c>
      <c r="O26" s="113" t="str">
        <f t="shared" ca="1" si="2"/>
        <v>NE</v>
      </c>
      <c r="P26" s="113"/>
      <c r="Q26" s="147"/>
    </row>
    <row r="27" spans="1:17" ht="30" x14ac:dyDescent="0.25">
      <c r="A27" s="2" t="s">
        <v>222</v>
      </c>
      <c r="B27" s="248" t="s">
        <v>263</v>
      </c>
      <c r="C27" s="215" t="s">
        <v>22</v>
      </c>
      <c r="D27" s="122" t="s">
        <v>23</v>
      </c>
      <c r="E27" s="150">
        <v>44743</v>
      </c>
      <c r="F27" s="112">
        <v>45108</v>
      </c>
      <c r="G27" s="111" t="s">
        <v>780</v>
      </c>
      <c r="H27" s="111">
        <v>2022</v>
      </c>
      <c r="I27" s="156" t="s">
        <v>334</v>
      </c>
      <c r="J27" s="113">
        <v>12953.2</v>
      </c>
      <c r="K27" s="113">
        <f t="shared" si="0"/>
        <v>16191.5</v>
      </c>
      <c r="L27" s="113" t="s">
        <v>58</v>
      </c>
      <c r="M27" s="113" t="s">
        <v>58</v>
      </c>
      <c r="N27" s="119" t="str">
        <f t="shared" ca="1" si="1"/>
        <v>istekao</v>
      </c>
      <c r="O27" s="113" t="str">
        <f t="shared" ca="1" si="2"/>
        <v>NE</v>
      </c>
      <c r="P27" s="113"/>
      <c r="Q27" s="147"/>
    </row>
    <row r="28" spans="1:17" ht="30" x14ac:dyDescent="0.25">
      <c r="A28" s="2" t="s">
        <v>223</v>
      </c>
      <c r="B28" s="248" t="s">
        <v>263</v>
      </c>
      <c r="C28" s="215" t="s">
        <v>672</v>
      </c>
      <c r="D28" s="122" t="s">
        <v>778</v>
      </c>
      <c r="E28" s="150">
        <v>44743</v>
      </c>
      <c r="F28" s="112">
        <v>45108</v>
      </c>
      <c r="G28" s="111" t="s">
        <v>781</v>
      </c>
      <c r="H28" s="111">
        <v>2022</v>
      </c>
      <c r="I28" s="156" t="s">
        <v>335</v>
      </c>
      <c r="J28" s="113">
        <v>7702</v>
      </c>
      <c r="K28" s="113">
        <f t="shared" si="0"/>
        <v>9627.5</v>
      </c>
      <c r="L28" s="113" t="s">
        <v>58</v>
      </c>
      <c r="M28" s="113" t="s">
        <v>58</v>
      </c>
      <c r="N28" s="119" t="str">
        <f t="shared" ca="1" si="1"/>
        <v>istekao</v>
      </c>
      <c r="O28" s="113" t="str">
        <f t="shared" ca="1" si="2"/>
        <v>NE</v>
      </c>
      <c r="P28" s="113"/>
      <c r="Q28" s="147"/>
    </row>
    <row r="29" spans="1:17" x14ac:dyDescent="0.25">
      <c r="A29" s="2" t="s">
        <v>224</v>
      </c>
      <c r="B29" s="248" t="s">
        <v>263</v>
      </c>
      <c r="C29" s="215" t="s">
        <v>47</v>
      </c>
      <c r="D29" s="122" t="s">
        <v>49</v>
      </c>
      <c r="E29" s="150">
        <v>44743</v>
      </c>
      <c r="F29" s="112">
        <v>45108</v>
      </c>
      <c r="G29" s="111" t="s">
        <v>782</v>
      </c>
      <c r="H29" s="111">
        <v>2022</v>
      </c>
      <c r="I29" s="156" t="s">
        <v>344</v>
      </c>
      <c r="J29" s="113">
        <v>55476</v>
      </c>
      <c r="K29" s="113">
        <f t="shared" si="0"/>
        <v>69345</v>
      </c>
      <c r="L29" s="113" t="s">
        <v>58</v>
      </c>
      <c r="M29" s="113" t="s">
        <v>58</v>
      </c>
      <c r="N29" s="119" t="str">
        <f t="shared" ca="1" si="1"/>
        <v>istekao</v>
      </c>
      <c r="O29" s="113" t="str">
        <f t="shared" ca="1" si="2"/>
        <v>NE</v>
      </c>
      <c r="P29" s="113"/>
      <c r="Q29" s="147"/>
    </row>
    <row r="30" spans="1:17" x14ac:dyDescent="0.25">
      <c r="A30" s="2" t="s">
        <v>225</v>
      </c>
      <c r="B30" s="248" t="s">
        <v>263</v>
      </c>
      <c r="C30" s="215" t="s">
        <v>48</v>
      </c>
      <c r="D30" s="122" t="s">
        <v>49</v>
      </c>
      <c r="E30" s="150">
        <v>44743</v>
      </c>
      <c r="F30" s="112">
        <v>45108</v>
      </c>
      <c r="G30" s="111" t="s">
        <v>783</v>
      </c>
      <c r="H30" s="111">
        <v>2022</v>
      </c>
      <c r="I30" s="156" t="s">
        <v>353</v>
      </c>
      <c r="J30" s="113">
        <v>71655</v>
      </c>
      <c r="K30" s="113">
        <f t="shared" si="0"/>
        <v>89568.75</v>
      </c>
      <c r="L30" s="113" t="s">
        <v>58</v>
      </c>
      <c r="M30" s="113" t="s">
        <v>58</v>
      </c>
      <c r="N30" s="119" t="str">
        <f t="shared" ca="1" si="1"/>
        <v>istekao</v>
      </c>
      <c r="O30" s="113" t="str">
        <f t="shared" ca="1" si="2"/>
        <v>NE</v>
      </c>
      <c r="P30" s="113"/>
      <c r="Q30" s="147"/>
    </row>
    <row r="31" spans="1:17" x14ac:dyDescent="0.25">
      <c r="A31" s="2" t="s">
        <v>226</v>
      </c>
      <c r="B31" s="248" t="s">
        <v>263</v>
      </c>
      <c r="C31" s="217" t="s">
        <v>485</v>
      </c>
      <c r="D31" s="122" t="s">
        <v>49</v>
      </c>
      <c r="E31" s="150">
        <v>44762</v>
      </c>
      <c r="F31" s="112">
        <v>45108</v>
      </c>
      <c r="G31" s="111" t="s">
        <v>784</v>
      </c>
      <c r="H31" s="111">
        <v>2022</v>
      </c>
      <c r="I31" s="156" t="s">
        <v>354</v>
      </c>
      <c r="J31" s="113">
        <v>6822.7</v>
      </c>
      <c r="K31" s="113">
        <f t="shared" si="0"/>
        <v>8528.375</v>
      </c>
      <c r="L31" s="113" t="s">
        <v>58</v>
      </c>
      <c r="M31" s="113" t="s">
        <v>58</v>
      </c>
      <c r="N31" s="119" t="str">
        <f t="shared" ca="1" si="1"/>
        <v>istekao</v>
      </c>
      <c r="O31" s="113" t="str">
        <f t="shared" ca="1" si="2"/>
        <v>NE</v>
      </c>
      <c r="P31" s="113"/>
      <c r="Q31" s="147"/>
    </row>
    <row r="32" spans="1:17" ht="30" x14ac:dyDescent="0.25">
      <c r="A32" s="2" t="s">
        <v>227</v>
      </c>
      <c r="B32" s="248" t="s">
        <v>263</v>
      </c>
      <c r="C32" s="217" t="s">
        <v>69</v>
      </c>
      <c r="D32" s="122" t="s">
        <v>49</v>
      </c>
      <c r="E32" s="150">
        <v>44762</v>
      </c>
      <c r="F32" s="112">
        <v>45127</v>
      </c>
      <c r="G32" s="111" t="s">
        <v>785</v>
      </c>
      <c r="H32" s="111">
        <v>2022</v>
      </c>
      <c r="I32" s="156" t="s">
        <v>356</v>
      </c>
      <c r="J32" s="113">
        <v>64435</v>
      </c>
      <c r="K32" s="113">
        <f t="shared" si="0"/>
        <v>80543.75</v>
      </c>
      <c r="L32" s="113" t="s">
        <v>58</v>
      </c>
      <c r="M32" s="113" t="s">
        <v>58</v>
      </c>
      <c r="N32" s="119" t="str">
        <f t="shared" ca="1" si="1"/>
        <v>istekao</v>
      </c>
      <c r="O32" s="113" t="str">
        <f t="shared" ca="1" si="2"/>
        <v>NE</v>
      </c>
      <c r="P32" s="113"/>
      <c r="Q32" s="147"/>
    </row>
    <row r="33" spans="1:17" ht="30" x14ac:dyDescent="0.25">
      <c r="A33" s="2" t="s">
        <v>228</v>
      </c>
      <c r="B33" s="248" t="s">
        <v>263</v>
      </c>
      <c r="C33" s="217" t="s">
        <v>484</v>
      </c>
      <c r="D33" s="122" t="s">
        <v>49</v>
      </c>
      <c r="E33" s="150">
        <v>44762</v>
      </c>
      <c r="F33" s="112">
        <v>45127</v>
      </c>
      <c r="G33" s="111" t="s">
        <v>786</v>
      </c>
      <c r="H33" s="111">
        <v>2022</v>
      </c>
      <c r="I33" s="156" t="s">
        <v>447</v>
      </c>
      <c r="J33" s="113">
        <v>12529.5</v>
      </c>
      <c r="K33" s="113">
        <f t="shared" si="0"/>
        <v>15661.875</v>
      </c>
      <c r="L33" s="113" t="s">
        <v>58</v>
      </c>
      <c r="M33" s="113" t="s">
        <v>58</v>
      </c>
      <c r="N33" s="119" t="str">
        <f t="shared" ca="1" si="1"/>
        <v>istekao</v>
      </c>
      <c r="O33" s="113" t="str">
        <f t="shared" ca="1" si="2"/>
        <v>NE</v>
      </c>
      <c r="P33" s="113"/>
      <c r="Q33" s="147"/>
    </row>
    <row r="34" spans="1:17" x14ac:dyDescent="0.25">
      <c r="A34" s="2" t="s">
        <v>229</v>
      </c>
      <c r="B34" s="248" t="s">
        <v>263</v>
      </c>
      <c r="C34" s="217" t="s">
        <v>486</v>
      </c>
      <c r="D34" s="122" t="s">
        <v>49</v>
      </c>
      <c r="E34" s="150">
        <v>44762</v>
      </c>
      <c r="F34" s="112">
        <v>45127</v>
      </c>
      <c r="G34" s="111" t="s">
        <v>787</v>
      </c>
      <c r="H34" s="111">
        <v>2022</v>
      </c>
      <c r="I34" s="156" t="s">
        <v>490</v>
      </c>
      <c r="J34" s="113">
        <v>32487.5</v>
      </c>
      <c r="K34" s="113">
        <f t="shared" si="0"/>
        <v>40609.375</v>
      </c>
      <c r="L34" s="113" t="s">
        <v>58</v>
      </c>
      <c r="M34" s="113" t="s">
        <v>58</v>
      </c>
      <c r="N34" s="119" t="str">
        <f t="shared" ca="1" si="1"/>
        <v>istekao</v>
      </c>
      <c r="O34" s="113" t="str">
        <f t="shared" ca="1" si="2"/>
        <v>NE</v>
      </c>
      <c r="P34" s="113"/>
      <c r="Q34" s="147"/>
    </row>
    <row r="35" spans="1:17" ht="45" x14ac:dyDescent="0.25">
      <c r="A35" s="2" t="s">
        <v>230</v>
      </c>
      <c r="B35" s="248" t="s">
        <v>263</v>
      </c>
      <c r="C35" s="217" t="s">
        <v>688</v>
      </c>
      <c r="D35" s="122" t="s">
        <v>488</v>
      </c>
      <c r="E35" s="150">
        <v>44762</v>
      </c>
      <c r="F35" s="112">
        <v>45127</v>
      </c>
      <c r="G35" s="111" t="s">
        <v>788</v>
      </c>
      <c r="H35" s="111">
        <v>2022</v>
      </c>
      <c r="I35" s="156" t="s">
        <v>491</v>
      </c>
      <c r="J35" s="113">
        <v>31981.64</v>
      </c>
      <c r="K35" s="113">
        <f t="shared" si="0"/>
        <v>39977.050000000003</v>
      </c>
      <c r="L35" s="113" t="s">
        <v>58</v>
      </c>
      <c r="M35" s="113" t="s">
        <v>58</v>
      </c>
      <c r="N35" s="119" t="str">
        <f t="shared" ca="1" si="1"/>
        <v>istekao</v>
      </c>
      <c r="O35" s="113" t="str">
        <f t="shared" ca="1" si="2"/>
        <v>NE</v>
      </c>
      <c r="P35" s="113"/>
      <c r="Q35" s="147"/>
    </row>
    <row r="36" spans="1:17" x14ac:dyDescent="0.25">
      <c r="A36" s="2" t="s">
        <v>231</v>
      </c>
      <c r="B36" s="248" t="s">
        <v>263</v>
      </c>
      <c r="C36" s="217" t="s">
        <v>62</v>
      </c>
      <c r="D36" s="122" t="s">
        <v>49</v>
      </c>
      <c r="E36" s="150">
        <v>44762</v>
      </c>
      <c r="F36" s="112">
        <v>45127</v>
      </c>
      <c r="G36" s="111" t="s">
        <v>789</v>
      </c>
      <c r="H36" s="111">
        <v>2022</v>
      </c>
      <c r="I36" s="156" t="s">
        <v>492</v>
      </c>
      <c r="J36" s="113">
        <v>65958.63</v>
      </c>
      <c r="K36" s="113">
        <f t="shared" si="0"/>
        <v>82448.287500000006</v>
      </c>
      <c r="L36" s="113" t="s">
        <v>58</v>
      </c>
      <c r="M36" s="113" t="s">
        <v>58</v>
      </c>
      <c r="N36" s="119" t="str">
        <f t="shared" ca="1" si="1"/>
        <v>istekao</v>
      </c>
      <c r="O36" s="113" t="str">
        <f t="shared" ca="1" si="2"/>
        <v>NE</v>
      </c>
      <c r="P36" s="113"/>
      <c r="Q36" s="147"/>
    </row>
    <row r="37" spans="1:17" x14ac:dyDescent="0.25">
      <c r="A37" s="2" t="s">
        <v>232</v>
      </c>
      <c r="B37" s="248" t="s">
        <v>263</v>
      </c>
      <c r="C37" s="217" t="s">
        <v>98</v>
      </c>
      <c r="D37" s="122" t="s">
        <v>488</v>
      </c>
      <c r="E37" s="150">
        <v>44762</v>
      </c>
      <c r="F37" s="112">
        <v>45127</v>
      </c>
      <c r="G37" s="111" t="s">
        <v>790</v>
      </c>
      <c r="H37" s="111">
        <v>2022</v>
      </c>
      <c r="I37" s="156" t="s">
        <v>350</v>
      </c>
      <c r="J37" s="113">
        <v>12494.8</v>
      </c>
      <c r="K37" s="113">
        <f t="shared" si="0"/>
        <v>15618.5</v>
      </c>
      <c r="L37" s="113" t="s">
        <v>58</v>
      </c>
      <c r="M37" s="113" t="s">
        <v>58</v>
      </c>
      <c r="N37" s="119" t="str">
        <f ca="1">IF(F37="","",IF(F37="neodređeno","neodređeno",IF((-(TODAY()-F37))&gt;0,-(TODAY()-F37),"istekao")))</f>
        <v>istekao</v>
      </c>
      <c r="O37" s="113" t="str">
        <f ca="1">IF(F37="","",IF(F37="neodređeno","DA",IF(-(TODAY()-F37)&gt;0,"DA","NE")))</f>
        <v>NE</v>
      </c>
      <c r="P37" s="113"/>
      <c r="Q37" s="147"/>
    </row>
    <row r="38" spans="1:17" x14ac:dyDescent="0.25">
      <c r="A38" s="2" t="s">
        <v>233</v>
      </c>
      <c r="B38" s="248" t="s">
        <v>263</v>
      </c>
      <c r="C38" s="218" t="s">
        <v>101</v>
      </c>
      <c r="D38" s="122" t="s">
        <v>49</v>
      </c>
      <c r="E38" s="150">
        <v>44762</v>
      </c>
      <c r="F38" s="112">
        <v>45127</v>
      </c>
      <c r="G38" s="111" t="s">
        <v>791</v>
      </c>
      <c r="H38" s="111">
        <v>2022</v>
      </c>
      <c r="I38" s="156" t="s">
        <v>499</v>
      </c>
      <c r="J38" s="113">
        <v>8268</v>
      </c>
      <c r="K38" s="113">
        <f t="shared" si="0"/>
        <v>10335</v>
      </c>
      <c r="L38" s="113" t="s">
        <v>58</v>
      </c>
      <c r="M38" s="113" t="s">
        <v>58</v>
      </c>
      <c r="N38" s="119" t="str">
        <f t="shared" ca="1" si="1"/>
        <v>istekao</v>
      </c>
      <c r="O38" s="113" t="str">
        <f t="shared" ca="1" si="2"/>
        <v>NE</v>
      </c>
      <c r="P38" s="113"/>
      <c r="Q38" s="147"/>
    </row>
    <row r="39" spans="1:17" x14ac:dyDescent="0.25">
      <c r="A39" s="2" t="s">
        <v>234</v>
      </c>
      <c r="B39" s="248" t="s">
        <v>263</v>
      </c>
      <c r="C39" s="228" t="s">
        <v>463</v>
      </c>
      <c r="D39" s="229" t="s">
        <v>487</v>
      </c>
      <c r="E39" s="150">
        <v>44762</v>
      </c>
      <c r="F39" s="112">
        <v>45127</v>
      </c>
      <c r="G39" s="111" t="s">
        <v>792</v>
      </c>
      <c r="H39" s="111">
        <v>2022</v>
      </c>
      <c r="I39" s="156" t="s">
        <v>503</v>
      </c>
      <c r="J39" s="113">
        <v>28104</v>
      </c>
      <c r="K39" s="113">
        <f t="shared" si="0"/>
        <v>35130</v>
      </c>
      <c r="L39" s="113" t="s">
        <v>58</v>
      </c>
      <c r="M39" s="113" t="s">
        <v>58</v>
      </c>
      <c r="N39" s="119" t="str">
        <f t="shared" ca="1" si="1"/>
        <v>istekao</v>
      </c>
      <c r="O39" s="113" t="str">
        <f ca="1">IF(F39="","",IF(F39="neodređeno","DA",IF(-(TODAY()-F39)&gt;0,"DA","NE")))</f>
        <v>NE</v>
      </c>
      <c r="P39" s="113"/>
      <c r="Q39" s="147"/>
    </row>
    <row r="40" spans="1:17" x14ac:dyDescent="0.25">
      <c r="A40" s="2" t="s">
        <v>235</v>
      </c>
      <c r="B40" s="248" t="s">
        <v>263</v>
      </c>
      <c r="C40" s="33" t="s">
        <v>291</v>
      </c>
      <c r="D40" s="229" t="s">
        <v>487</v>
      </c>
      <c r="E40" s="150">
        <v>44762</v>
      </c>
      <c r="F40" s="112">
        <v>45127</v>
      </c>
      <c r="G40" s="111" t="s">
        <v>793</v>
      </c>
      <c r="H40" s="111">
        <v>2022</v>
      </c>
      <c r="I40" s="156" t="s">
        <v>507</v>
      </c>
      <c r="J40" s="113">
        <v>12049</v>
      </c>
      <c r="K40" s="113">
        <f t="shared" si="0"/>
        <v>15061.25</v>
      </c>
      <c r="L40" s="113" t="s">
        <v>58</v>
      </c>
      <c r="M40" s="113" t="s">
        <v>58</v>
      </c>
      <c r="N40" s="119" t="str">
        <f t="shared" ca="1" si="1"/>
        <v>istekao</v>
      </c>
      <c r="O40" s="113" t="str">
        <f t="shared" ca="1" si="2"/>
        <v>NE</v>
      </c>
      <c r="P40" s="113"/>
      <c r="Q40" s="147"/>
    </row>
    <row r="41" spans="1:17" x14ac:dyDescent="0.25">
      <c r="A41" s="2" t="s">
        <v>236</v>
      </c>
      <c r="B41" s="248" t="s">
        <v>263</v>
      </c>
      <c r="C41" s="252" t="s">
        <v>776</v>
      </c>
      <c r="D41" s="230" t="s">
        <v>493</v>
      </c>
      <c r="E41" s="150">
        <v>44762</v>
      </c>
      <c r="F41" s="112">
        <v>45127</v>
      </c>
      <c r="G41" s="111" t="s">
        <v>794</v>
      </c>
      <c r="H41" s="111">
        <v>2022</v>
      </c>
      <c r="I41" s="156" t="s">
        <v>508</v>
      </c>
      <c r="J41" s="113">
        <v>65080</v>
      </c>
      <c r="K41" s="113">
        <f t="shared" si="0"/>
        <v>81350</v>
      </c>
      <c r="L41" s="113" t="s">
        <v>58</v>
      </c>
      <c r="M41" s="113" t="s">
        <v>58</v>
      </c>
      <c r="N41" s="119" t="str">
        <f t="shared" ca="1" si="1"/>
        <v>istekao</v>
      </c>
      <c r="O41" s="113" t="str">
        <f t="shared" ca="1" si="2"/>
        <v>NE</v>
      </c>
      <c r="P41" s="113"/>
      <c r="Q41" s="147"/>
    </row>
    <row r="42" spans="1:17" x14ac:dyDescent="0.25">
      <c r="A42" s="2" t="s">
        <v>237</v>
      </c>
      <c r="B42" s="248" t="s">
        <v>263</v>
      </c>
      <c r="C42" s="228" t="s">
        <v>20</v>
      </c>
      <c r="D42" s="230" t="s">
        <v>779</v>
      </c>
      <c r="E42" s="150">
        <v>44762</v>
      </c>
      <c r="F42" s="112">
        <v>45127</v>
      </c>
      <c r="G42" s="111" t="s">
        <v>795</v>
      </c>
      <c r="H42" s="111">
        <v>2022</v>
      </c>
      <c r="I42" s="156" t="s">
        <v>516</v>
      </c>
      <c r="J42" s="113">
        <v>30437</v>
      </c>
      <c r="K42" s="113">
        <f t="shared" si="0"/>
        <v>38046.25</v>
      </c>
      <c r="L42" s="113" t="s">
        <v>58</v>
      </c>
      <c r="M42" s="113" t="s">
        <v>58</v>
      </c>
      <c r="N42" s="119" t="str">
        <f t="shared" ca="1" si="1"/>
        <v>istekao</v>
      </c>
      <c r="O42" s="113" t="str">
        <f t="shared" ca="1" si="2"/>
        <v>NE</v>
      </c>
      <c r="P42" s="113"/>
      <c r="Q42" s="122"/>
    </row>
    <row r="43" spans="1:17" x14ac:dyDescent="0.25">
      <c r="A43" s="2" t="s">
        <v>238</v>
      </c>
      <c r="B43" s="2" t="s">
        <v>263</v>
      </c>
      <c r="C43" s="226" t="s">
        <v>777</v>
      </c>
      <c r="D43" s="230" t="s">
        <v>493</v>
      </c>
      <c r="E43" s="150">
        <v>44762</v>
      </c>
      <c r="F43" s="112">
        <v>45127</v>
      </c>
      <c r="G43" s="111" t="s">
        <v>796</v>
      </c>
      <c r="H43" s="111">
        <v>2022</v>
      </c>
      <c r="I43" s="156" t="s">
        <v>518</v>
      </c>
      <c r="J43" s="113">
        <v>20550</v>
      </c>
      <c r="K43" s="113">
        <f t="shared" si="0"/>
        <v>25687.5</v>
      </c>
      <c r="L43" s="113" t="s">
        <v>58</v>
      </c>
      <c r="M43" s="113" t="s">
        <v>58</v>
      </c>
      <c r="N43" s="119" t="str">
        <f ca="1">IF(F43="","",IF(F43="neodređeno","neodređeno",IF((-(TODAY()-F43))&gt;0,-(TODAY()-F43),"istekao")))</f>
        <v>istekao</v>
      </c>
      <c r="O43" s="113" t="str">
        <f t="shared" ca="1" si="2"/>
        <v>NE</v>
      </c>
      <c r="P43" s="113"/>
      <c r="Q43" s="122"/>
    </row>
    <row r="44" spans="1:17" x14ac:dyDescent="0.25">
      <c r="A44" s="2" t="s">
        <v>239</v>
      </c>
      <c r="B44" s="2" t="s">
        <v>209</v>
      </c>
      <c r="C44" s="253" t="s">
        <v>805</v>
      </c>
      <c r="D44" s="122" t="s">
        <v>6</v>
      </c>
      <c r="E44" s="150">
        <v>44774</v>
      </c>
      <c r="F44" s="112">
        <v>45504</v>
      </c>
      <c r="G44" s="111" t="s">
        <v>806</v>
      </c>
      <c r="H44" s="111">
        <v>2022</v>
      </c>
      <c r="I44" s="156" t="s">
        <v>522</v>
      </c>
      <c r="J44" s="113">
        <v>850415.09</v>
      </c>
      <c r="K44" s="113">
        <v>960969.05</v>
      </c>
      <c r="L44" s="113" t="s">
        <v>740</v>
      </c>
      <c r="M44" s="113" t="s">
        <v>58</v>
      </c>
      <c r="N44" s="119" t="str">
        <f t="shared" ca="1" si="1"/>
        <v>istekao</v>
      </c>
      <c r="O44" s="113" t="str">
        <f t="shared" ca="1" si="2"/>
        <v>NE</v>
      </c>
      <c r="P44" s="113"/>
      <c r="Q44" s="147"/>
    </row>
    <row r="45" spans="1:17" ht="45" x14ac:dyDescent="0.25">
      <c r="A45" s="2" t="s">
        <v>83</v>
      </c>
      <c r="B45" s="2" t="s">
        <v>263</v>
      </c>
      <c r="C45" s="226" t="s">
        <v>704</v>
      </c>
      <c r="D45" s="122" t="s">
        <v>49</v>
      </c>
      <c r="E45" s="150">
        <v>44821</v>
      </c>
      <c r="F45" s="112">
        <v>45186</v>
      </c>
      <c r="G45" s="111" t="s">
        <v>813</v>
      </c>
      <c r="H45" s="111">
        <v>2022</v>
      </c>
      <c r="I45" s="156" t="s">
        <v>526</v>
      </c>
      <c r="J45" s="113">
        <v>93554.79</v>
      </c>
      <c r="K45" s="113">
        <f t="shared" si="0"/>
        <v>116943.48749999999</v>
      </c>
      <c r="L45" s="113" t="s">
        <v>58</v>
      </c>
      <c r="M45" s="113" t="s">
        <v>58</v>
      </c>
      <c r="N45" s="119" t="str">
        <f t="shared" ca="1" si="1"/>
        <v>istekao</v>
      </c>
      <c r="O45" s="113" t="str">
        <f t="shared" ca="1" si="2"/>
        <v>NE</v>
      </c>
      <c r="P45" s="113"/>
      <c r="Q45" s="147"/>
    </row>
    <row r="46" spans="1:17" ht="30" x14ac:dyDescent="0.25">
      <c r="A46" s="2" t="s">
        <v>84</v>
      </c>
      <c r="B46" s="2" t="s">
        <v>263</v>
      </c>
      <c r="C46" s="219" t="s">
        <v>551</v>
      </c>
      <c r="D46" s="122" t="s">
        <v>49</v>
      </c>
      <c r="E46" s="150">
        <v>44821</v>
      </c>
      <c r="F46" s="112">
        <v>45186</v>
      </c>
      <c r="G46" s="111" t="s">
        <v>814</v>
      </c>
      <c r="H46" s="111">
        <v>2022</v>
      </c>
      <c r="I46" s="156" t="s">
        <v>531</v>
      </c>
      <c r="J46" s="113">
        <v>26463.5</v>
      </c>
      <c r="K46" s="113">
        <f t="shared" si="0"/>
        <v>33079.375</v>
      </c>
      <c r="L46" s="113" t="s">
        <v>58</v>
      </c>
      <c r="M46" s="113" t="s">
        <v>58</v>
      </c>
      <c r="N46" s="119" t="str">
        <f t="shared" ca="1" si="1"/>
        <v>istekao</v>
      </c>
      <c r="O46" s="113" t="str">
        <f t="shared" ca="1" si="2"/>
        <v>NE</v>
      </c>
      <c r="P46" s="113"/>
      <c r="Q46" s="147"/>
    </row>
    <row r="47" spans="1:17" ht="45" x14ac:dyDescent="0.25">
      <c r="A47" s="2" t="s">
        <v>240</v>
      </c>
      <c r="B47" s="254" t="s">
        <v>263</v>
      </c>
      <c r="C47" s="255" t="s">
        <v>708</v>
      </c>
      <c r="D47" s="122" t="s">
        <v>709</v>
      </c>
      <c r="E47" s="150">
        <v>44822</v>
      </c>
      <c r="F47" s="150">
        <v>45187</v>
      </c>
      <c r="G47" s="111" t="s">
        <v>815</v>
      </c>
      <c r="H47" s="111">
        <v>2022</v>
      </c>
      <c r="I47" s="156" t="s">
        <v>336</v>
      </c>
      <c r="J47" s="113">
        <v>28023</v>
      </c>
      <c r="K47" s="113">
        <f t="shared" si="0"/>
        <v>35028.75</v>
      </c>
      <c r="L47" s="113" t="s">
        <v>58</v>
      </c>
      <c r="M47" s="113" t="s">
        <v>58</v>
      </c>
      <c r="N47" s="119" t="str">
        <f t="shared" ca="1" si="1"/>
        <v>istekao</v>
      </c>
      <c r="O47" s="113" t="str">
        <f t="shared" ca="1" si="2"/>
        <v>NE</v>
      </c>
      <c r="P47" s="113"/>
      <c r="Q47" s="147"/>
    </row>
    <row r="48" spans="1:17" x14ac:dyDescent="0.25">
      <c r="A48" s="2" t="s">
        <v>306</v>
      </c>
      <c r="B48" s="254" t="s">
        <v>263</v>
      </c>
      <c r="C48" s="1" t="s">
        <v>316</v>
      </c>
      <c r="D48" s="122" t="s">
        <v>317</v>
      </c>
      <c r="E48" s="150">
        <v>44819</v>
      </c>
      <c r="F48" s="150">
        <v>45184</v>
      </c>
      <c r="G48" s="111" t="s">
        <v>816</v>
      </c>
      <c r="H48" s="111">
        <v>2022</v>
      </c>
      <c r="I48" s="156" t="s">
        <v>538</v>
      </c>
      <c r="J48" s="113">
        <v>6546.1</v>
      </c>
      <c r="K48" s="113">
        <f t="shared" si="0"/>
        <v>8182.625</v>
      </c>
      <c r="L48" s="113" t="s">
        <v>58</v>
      </c>
      <c r="M48" s="113" t="s">
        <v>58</v>
      </c>
      <c r="N48" s="119" t="str">
        <f t="shared" ca="1" si="1"/>
        <v>istekao</v>
      </c>
      <c r="O48" s="113" t="str">
        <f t="shared" ca="1" si="2"/>
        <v>NE</v>
      </c>
      <c r="P48" s="113"/>
      <c r="Q48" s="147"/>
    </row>
    <row r="49" spans="1:17" ht="30" x14ac:dyDescent="0.25">
      <c r="A49" s="2" t="s">
        <v>241</v>
      </c>
      <c r="B49" s="256" t="s">
        <v>263</v>
      </c>
      <c r="C49" s="256" t="s">
        <v>807</v>
      </c>
      <c r="D49" s="122" t="s">
        <v>23</v>
      </c>
      <c r="E49" s="150">
        <v>44805</v>
      </c>
      <c r="F49" s="112">
        <v>44865</v>
      </c>
      <c r="G49" s="111" t="s">
        <v>808</v>
      </c>
      <c r="H49" s="111">
        <v>2022</v>
      </c>
      <c r="I49" s="156" t="s">
        <v>553</v>
      </c>
      <c r="J49" s="113">
        <v>126690</v>
      </c>
      <c r="K49" s="113">
        <f t="shared" si="0"/>
        <v>158362.5</v>
      </c>
      <c r="L49" s="113" t="s">
        <v>58</v>
      </c>
      <c r="M49" s="113" t="s">
        <v>58</v>
      </c>
      <c r="N49" s="119" t="str">
        <f t="shared" ca="1" si="1"/>
        <v>istekao</v>
      </c>
      <c r="O49" s="113" t="str">
        <f t="shared" ca="1" si="2"/>
        <v>NE</v>
      </c>
      <c r="P49" s="113"/>
      <c r="Q49" s="147"/>
    </row>
    <row r="50" spans="1:17" ht="30" x14ac:dyDescent="0.25">
      <c r="A50" s="2" t="s">
        <v>242</v>
      </c>
      <c r="B50" s="257" t="s">
        <v>263</v>
      </c>
      <c r="C50" s="257" t="s">
        <v>810</v>
      </c>
      <c r="D50" s="122" t="s">
        <v>811</v>
      </c>
      <c r="E50" s="150">
        <v>44817</v>
      </c>
      <c r="F50" s="112">
        <v>45182</v>
      </c>
      <c r="G50" s="111" t="s">
        <v>812</v>
      </c>
      <c r="H50" s="111">
        <v>2022</v>
      </c>
      <c r="I50" s="156" t="s">
        <v>721</v>
      </c>
      <c r="J50" s="113">
        <v>38900</v>
      </c>
      <c r="K50" s="113">
        <f t="shared" si="0"/>
        <v>48625</v>
      </c>
      <c r="L50" s="113" t="s">
        <v>58</v>
      </c>
      <c r="M50" s="113" t="s">
        <v>58</v>
      </c>
      <c r="N50" s="119" t="str">
        <f t="shared" ca="1" si="1"/>
        <v>istekao</v>
      </c>
      <c r="O50" s="113" t="str">
        <f t="shared" ca="1" si="2"/>
        <v>NE</v>
      </c>
      <c r="P50" s="113"/>
      <c r="Q50" s="147"/>
    </row>
    <row r="51" spans="1:17" x14ac:dyDescent="0.25">
      <c r="A51" s="2" t="s">
        <v>243</v>
      </c>
      <c r="B51" s="258" t="s">
        <v>263</v>
      </c>
      <c r="C51" s="258" t="s">
        <v>817</v>
      </c>
      <c r="D51" s="122" t="s">
        <v>818</v>
      </c>
      <c r="E51" s="150">
        <v>44848</v>
      </c>
      <c r="F51" s="112">
        <v>45213</v>
      </c>
      <c r="G51" s="111" t="s">
        <v>819</v>
      </c>
      <c r="H51" s="111">
        <v>2022</v>
      </c>
      <c r="I51" s="156" t="s">
        <v>561</v>
      </c>
      <c r="J51" s="113">
        <v>109000</v>
      </c>
      <c r="K51" s="113">
        <f t="shared" si="0"/>
        <v>136250</v>
      </c>
      <c r="L51" s="113" t="s">
        <v>58</v>
      </c>
      <c r="M51" s="113" t="s">
        <v>58</v>
      </c>
      <c r="N51" s="119" t="str">
        <f t="shared" ca="1" si="1"/>
        <v>istekao</v>
      </c>
      <c r="O51" s="113" t="str">
        <f t="shared" ca="1" si="2"/>
        <v>NE</v>
      </c>
      <c r="P51" s="113"/>
      <c r="Q51" s="147"/>
    </row>
    <row r="52" spans="1:17" ht="30" x14ac:dyDescent="0.25">
      <c r="A52" s="2" t="s">
        <v>244</v>
      </c>
      <c r="B52" s="259" t="s">
        <v>263</v>
      </c>
      <c r="C52" s="259" t="s">
        <v>820</v>
      </c>
      <c r="D52" s="122" t="s">
        <v>821</v>
      </c>
      <c r="E52" s="150">
        <v>44910</v>
      </c>
      <c r="F52" s="112">
        <f>E52+45</f>
        <v>44955</v>
      </c>
      <c r="G52" s="111" t="s">
        <v>822</v>
      </c>
      <c r="H52" s="111">
        <v>2022</v>
      </c>
      <c r="I52" s="156" t="s">
        <v>565</v>
      </c>
      <c r="J52" s="113">
        <v>154000</v>
      </c>
      <c r="K52" s="113">
        <f t="shared" si="0"/>
        <v>192500</v>
      </c>
      <c r="L52" s="113" t="s">
        <v>58</v>
      </c>
      <c r="M52" s="113" t="s">
        <v>58</v>
      </c>
      <c r="N52" s="119" t="str">
        <f t="shared" ca="1" si="1"/>
        <v>istekao</v>
      </c>
      <c r="O52" s="113" t="str">
        <f t="shared" ca="1" si="2"/>
        <v>NE</v>
      </c>
      <c r="P52" s="113"/>
      <c r="Q52" s="147"/>
    </row>
    <row r="53" spans="1:17" ht="45" x14ac:dyDescent="0.25">
      <c r="A53" s="2" t="s">
        <v>245</v>
      </c>
      <c r="B53" s="261" t="s">
        <v>263</v>
      </c>
      <c r="C53" s="261" t="s">
        <v>823</v>
      </c>
      <c r="D53" s="261" t="s">
        <v>824</v>
      </c>
      <c r="E53" s="150">
        <v>44914</v>
      </c>
      <c r="F53" s="112">
        <f>E53+150</f>
        <v>45064</v>
      </c>
      <c r="G53" s="111" t="s">
        <v>825</v>
      </c>
      <c r="H53" s="111">
        <v>2022</v>
      </c>
      <c r="I53" s="156" t="s">
        <v>572</v>
      </c>
      <c r="J53" s="113">
        <v>48000</v>
      </c>
      <c r="K53" s="113">
        <f t="shared" si="0"/>
        <v>60000</v>
      </c>
      <c r="L53" s="113" t="s">
        <v>58</v>
      </c>
      <c r="M53" s="113" t="s">
        <v>58</v>
      </c>
      <c r="N53" s="119" t="str">
        <f t="shared" ca="1" si="1"/>
        <v>istekao</v>
      </c>
      <c r="O53" s="113" t="str">
        <f t="shared" ca="1" si="2"/>
        <v>NE</v>
      </c>
      <c r="P53" s="113"/>
      <c r="Q53" s="147"/>
    </row>
    <row r="54" spans="1:17" x14ac:dyDescent="0.25">
      <c r="A54" s="2" t="s">
        <v>307</v>
      </c>
      <c r="B54" s="182"/>
      <c r="C54" s="182"/>
      <c r="D54" s="122"/>
      <c r="E54" s="150"/>
      <c r="F54" s="112"/>
      <c r="G54" s="111" t="s">
        <v>797</v>
      </c>
      <c r="H54" s="111"/>
      <c r="I54" s="156"/>
      <c r="J54" s="113"/>
      <c r="K54" s="113">
        <f t="shared" si="0"/>
        <v>0</v>
      </c>
      <c r="L54" s="113"/>
      <c r="M54" s="113"/>
      <c r="N54" s="119" t="str">
        <f t="shared" ca="1" si="1"/>
        <v/>
      </c>
      <c r="O54" s="113" t="str">
        <f t="shared" ca="1" si="2"/>
        <v/>
      </c>
      <c r="P54" s="113"/>
      <c r="Q54" s="147"/>
    </row>
    <row r="55" spans="1:17" x14ac:dyDescent="0.25">
      <c r="A55" s="2" t="s">
        <v>308</v>
      </c>
      <c r="B55" s="183"/>
      <c r="C55" s="183"/>
      <c r="D55" s="122"/>
      <c r="E55" s="150"/>
      <c r="F55" s="112"/>
      <c r="G55" s="111" t="s">
        <v>798</v>
      </c>
      <c r="H55" s="111"/>
      <c r="I55" s="156"/>
      <c r="J55" s="113"/>
      <c r="K55" s="113">
        <f t="shared" si="0"/>
        <v>0</v>
      </c>
      <c r="L55" s="113"/>
      <c r="M55" s="113"/>
      <c r="N55" s="119" t="str">
        <f t="shared" ca="1" si="1"/>
        <v/>
      </c>
      <c r="O55" s="113" t="str">
        <f t="shared" ca="1" si="2"/>
        <v/>
      </c>
      <c r="P55" s="113"/>
      <c r="Q55" s="147"/>
    </row>
    <row r="56" spans="1:17" x14ac:dyDescent="0.25">
      <c r="A56" s="2" t="s">
        <v>309</v>
      </c>
      <c r="B56" s="184"/>
      <c r="C56" s="186"/>
      <c r="D56" s="122"/>
      <c r="E56" s="150"/>
      <c r="F56" s="112"/>
      <c r="G56" s="111" t="s">
        <v>799</v>
      </c>
      <c r="H56" s="111"/>
      <c r="I56" s="156"/>
      <c r="J56" s="113"/>
      <c r="K56" s="113">
        <f t="shared" si="0"/>
        <v>0</v>
      </c>
      <c r="L56" s="113"/>
      <c r="M56" s="113"/>
      <c r="N56" s="119" t="str">
        <f t="shared" ca="1" si="1"/>
        <v/>
      </c>
      <c r="O56" s="113" t="str">
        <f t="shared" ca="1" si="2"/>
        <v/>
      </c>
      <c r="P56" s="113"/>
      <c r="Q56" s="147"/>
    </row>
    <row r="57" spans="1:17" x14ac:dyDescent="0.25">
      <c r="A57" s="2" t="s">
        <v>246</v>
      </c>
      <c r="B57" s="185"/>
      <c r="C57" s="185"/>
      <c r="D57" s="122"/>
      <c r="E57" s="150"/>
      <c r="F57" s="112"/>
      <c r="G57" s="111" t="s">
        <v>800</v>
      </c>
      <c r="H57" s="111"/>
      <c r="I57" s="156"/>
      <c r="J57" s="113"/>
      <c r="K57" s="113">
        <f t="shared" si="0"/>
        <v>0</v>
      </c>
      <c r="L57" s="113"/>
      <c r="M57" s="113"/>
      <c r="N57" s="119" t="str">
        <f t="shared" ca="1" si="1"/>
        <v/>
      </c>
      <c r="O57" s="113" t="str">
        <f t="shared" ca="1" si="2"/>
        <v/>
      </c>
      <c r="P57" s="113"/>
      <c r="Q57" s="147"/>
    </row>
    <row r="58" spans="1:17" x14ac:dyDescent="0.25">
      <c r="A58" s="2" t="s">
        <v>310</v>
      </c>
      <c r="B58" s="187"/>
      <c r="C58" s="187"/>
      <c r="D58" s="122"/>
      <c r="E58" s="150"/>
      <c r="F58" s="112"/>
      <c r="G58" s="111" t="s">
        <v>801</v>
      </c>
      <c r="H58" s="111"/>
      <c r="I58" s="156"/>
      <c r="J58" s="113"/>
      <c r="K58" s="113">
        <f t="shared" si="0"/>
        <v>0</v>
      </c>
      <c r="L58" s="113"/>
      <c r="M58" s="113"/>
      <c r="N58" s="119" t="str">
        <f t="shared" ca="1" si="1"/>
        <v/>
      </c>
      <c r="O58" s="113" t="str">
        <f t="shared" ca="1" si="2"/>
        <v/>
      </c>
      <c r="P58" s="113"/>
      <c r="Q58" s="147"/>
    </row>
    <row r="59" spans="1:17" x14ac:dyDescent="0.25">
      <c r="A59" s="2" t="s">
        <v>315</v>
      </c>
      <c r="B59" s="188"/>
      <c r="C59" s="187"/>
      <c r="D59" s="122"/>
      <c r="E59" s="150"/>
      <c r="F59" s="112"/>
      <c r="G59" s="111" t="s">
        <v>802</v>
      </c>
      <c r="H59" s="111"/>
      <c r="I59" s="156"/>
      <c r="J59" s="113"/>
      <c r="K59" s="113">
        <f t="shared" si="0"/>
        <v>0</v>
      </c>
      <c r="L59" s="113"/>
      <c r="M59" s="113"/>
      <c r="N59" s="119" t="str">
        <f t="shared" ca="1" si="1"/>
        <v/>
      </c>
      <c r="O59" s="113" t="str">
        <f t="shared" ca="1" si="2"/>
        <v/>
      </c>
      <c r="P59" s="113"/>
      <c r="Q59" s="147"/>
    </row>
    <row r="60" spans="1:17" x14ac:dyDescent="0.25">
      <c r="A60" s="2" t="s">
        <v>323</v>
      </c>
      <c r="B60" s="188"/>
      <c r="C60" s="188"/>
      <c r="D60" s="122"/>
      <c r="E60" s="150"/>
      <c r="F60" s="112"/>
      <c r="G60" s="111" t="s">
        <v>803</v>
      </c>
      <c r="H60" s="111"/>
      <c r="I60" s="156"/>
      <c r="J60" s="113"/>
      <c r="K60" s="113">
        <f t="shared" si="0"/>
        <v>0</v>
      </c>
      <c r="L60" s="113"/>
      <c r="M60" s="113"/>
      <c r="N60" s="119" t="str">
        <f t="shared" ca="1" si="1"/>
        <v/>
      </c>
      <c r="O60" s="113" t="str">
        <f t="shared" ca="1" si="2"/>
        <v/>
      </c>
      <c r="P60" s="113"/>
      <c r="Q60" s="147"/>
    </row>
    <row r="61" spans="1:17" x14ac:dyDescent="0.25">
      <c r="A61" s="2" t="s">
        <v>324</v>
      </c>
      <c r="B61" s="190"/>
      <c r="C61" s="189"/>
      <c r="D61" s="122"/>
      <c r="E61" s="150"/>
      <c r="F61" s="112"/>
      <c r="G61" s="111" t="s">
        <v>804</v>
      </c>
      <c r="H61" s="111"/>
      <c r="I61" s="156"/>
      <c r="J61" s="113"/>
      <c r="K61" s="113">
        <f t="shared" si="0"/>
        <v>0</v>
      </c>
      <c r="L61" s="113"/>
      <c r="M61" s="113"/>
      <c r="N61" s="119" t="str">
        <f t="shared" ca="1" si="1"/>
        <v/>
      </c>
      <c r="O61" s="113" t="str">
        <f t="shared" ca="1" si="2"/>
        <v/>
      </c>
      <c r="P61" s="113"/>
      <c r="Q61" s="147"/>
    </row>
    <row r="62" spans="1:17" x14ac:dyDescent="0.25">
      <c r="A62" s="2" t="s">
        <v>323</v>
      </c>
      <c r="B62" s="190"/>
      <c r="C62" s="190"/>
      <c r="D62" s="122"/>
      <c r="E62" s="150"/>
      <c r="F62" s="112"/>
      <c r="G62" s="111" t="s">
        <v>803</v>
      </c>
      <c r="H62" s="111"/>
      <c r="I62" s="156"/>
      <c r="J62" s="113"/>
      <c r="K62" s="113">
        <f t="shared" si="0"/>
        <v>0</v>
      </c>
      <c r="L62" s="113"/>
      <c r="M62" s="113"/>
      <c r="N62" s="119" t="str">
        <f t="shared" ca="1" si="1"/>
        <v/>
      </c>
      <c r="O62" s="113" t="str">
        <f t="shared" ca="1" si="2"/>
        <v/>
      </c>
      <c r="P62" s="113"/>
      <c r="Q62" s="147"/>
    </row>
    <row r="63" spans="1:17" x14ac:dyDescent="0.25">
      <c r="A63" s="2" t="s">
        <v>324</v>
      </c>
      <c r="B63" s="190"/>
      <c r="C63" s="190"/>
      <c r="D63" s="122"/>
      <c r="E63" s="150"/>
      <c r="F63" s="112"/>
      <c r="G63" s="111" t="s">
        <v>804</v>
      </c>
      <c r="H63" s="111"/>
      <c r="I63" s="156"/>
      <c r="J63" s="113"/>
      <c r="K63" s="113">
        <f t="shared" si="0"/>
        <v>0</v>
      </c>
      <c r="L63" s="113"/>
      <c r="M63" s="113"/>
      <c r="N63" s="119" t="str">
        <f t="shared" ca="1" si="1"/>
        <v/>
      </c>
      <c r="O63" s="113" t="str">
        <f t="shared" ca="1" si="2"/>
        <v/>
      </c>
      <c r="P63" s="113"/>
      <c r="Q63" s="147"/>
    </row>
    <row r="64" spans="1:17" x14ac:dyDescent="0.25">
      <c r="A64" s="2"/>
      <c r="B64" s="191"/>
      <c r="C64" s="191"/>
      <c r="D64" s="122"/>
      <c r="E64" s="150"/>
      <c r="F64" s="112"/>
      <c r="G64" s="111"/>
      <c r="H64" s="111"/>
      <c r="I64" s="156"/>
      <c r="J64" s="113"/>
      <c r="K64" s="111"/>
      <c r="L64" s="113"/>
      <c r="M64" s="113"/>
      <c r="N64" s="119"/>
      <c r="O64" s="113"/>
      <c r="P64" s="113"/>
      <c r="Q64" s="147"/>
    </row>
  </sheetData>
  <autoFilter ref="A6:Q64">
    <sortState ref="A10:P63">
      <sortCondition ref="G7:G63"/>
    </sortState>
  </autoFilter>
  <mergeCells count="1">
    <mergeCell ref="K1:M1"/>
  </mergeCells>
  <conditionalFormatting sqref="O7:P53">
    <cfRule type="cellIs" dxfId="8" priority="1" operator="equal">
      <formula>"NE"</formula>
    </cfRule>
    <cfRule type="cellIs" dxfId="7" priority="2" operator="equal">
      <formula>"DA"</formula>
    </cfRule>
  </conditionalFormatting>
  <pageMargins left="0.7" right="0.7" top="0.75" bottom="0.75" header="0.3" footer="0.3"/>
  <pageSetup paperSize="9" scale="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15</vt:i4>
      </vt:variant>
    </vt:vector>
  </HeadingPairs>
  <TitlesOfParts>
    <vt:vector size="15" baseType="lpstr">
      <vt:lpstr>2017-2018</vt:lpstr>
      <vt:lpstr>16.7.2018</vt:lpstr>
      <vt:lpstr>20.12.2018</vt:lpstr>
      <vt:lpstr>2019</vt:lpstr>
      <vt:lpstr>2019-I</vt:lpstr>
      <vt:lpstr>2019-II</vt:lpstr>
      <vt:lpstr>Ugovori 2020</vt:lpstr>
      <vt:lpstr>Ugovori 2021</vt:lpstr>
      <vt:lpstr>Ugovori 2022</vt:lpstr>
      <vt:lpstr>Ugovori 2023.</vt:lpstr>
      <vt:lpstr>Ugovori 2024.</vt:lpstr>
      <vt:lpstr>Ugovori 2025</vt:lpstr>
      <vt:lpstr>Ugovori NEODREĐENO</vt:lpstr>
      <vt:lpstr>PODACI</vt:lpstr>
      <vt:lpstr>Popis roba i usluga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2026-01-14T12:15:40Z</dcterms:modified>
</cp:coreProperties>
</file>